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mc:AlternateContent xmlns:mc="http://schemas.openxmlformats.org/markup-compatibility/2006">
    <mc:Choice Requires="x15">
      <x15ac:absPath xmlns:x15ac="http://schemas.microsoft.com/office/spreadsheetml/2010/11/ac" url="\\Co-adshare\share\Share\OA\Oact\PUBLIC\508 &amp; Drupal (PCDAG)\CY 2024 MOOP and Cost Sharing Calculations\CY 2024 MOOP and Cost Sharing Calculations\XLSX\"/>
    </mc:Choice>
  </mc:AlternateContent>
  <xr:revisionPtr revIDLastSave="0" documentId="13_ncr:1_{BB1EB287-5691-453F-82EF-54E7F8581048}" xr6:coauthVersionLast="36" xr6:coauthVersionMax="36" xr10:uidLastSave="{00000000-0000-0000-0000-000000000000}"/>
  <bookViews>
    <workbookView xWindow="0" yWindow="0" windowWidth="12945" windowHeight="2250" tabRatio="799" xr2:uid="{00000000-000D-0000-FFFF-FFFF00000000}"/>
  </bookViews>
  <sheets>
    <sheet name="MOOP Limits" sheetId="73" r:id="rId1"/>
    <sheet name="Inpatient Hospital Acute" sheetId="78" r:id="rId2"/>
    <sheet name="Inpatient Hospital Psychiatric" sheetId="77" r:id="rId3"/>
    <sheet name="Skilled Nursing Facility" sheetId="52" r:id="rId4"/>
    <sheet name="Cardiac Rehabilitation Services" sheetId="8" r:id="rId5"/>
    <sheet name="Intensive Cardiac Rehabilitatio" sheetId="49" r:id="rId6"/>
    <sheet name="Pulmonary Rehabilitation Servic" sheetId="50" r:id="rId7"/>
    <sheet name="SET for PAD" sheetId="51" r:id="rId8"/>
    <sheet name="Emergency Services" sheetId="9" r:id="rId9"/>
    <sheet name="Urgently Needed Services" sheetId="79" r:id="rId10"/>
    <sheet name="Partial Hospitalization" sheetId="80" r:id="rId11"/>
    <sheet name="Home Health" sheetId="81" r:id="rId12"/>
    <sheet name="Primary Care Physician" sheetId="82" r:id="rId13"/>
    <sheet name="Chiropractic Care" sheetId="83" r:id="rId14"/>
    <sheet name="Occupational Therapy" sheetId="84" r:id="rId15"/>
    <sheet name="Physician Specialist" sheetId="85" r:id="rId16"/>
    <sheet name="Mental Health Specialty Service" sheetId="86" r:id="rId17"/>
    <sheet name="Psychiatric Services" sheetId="87" r:id="rId18"/>
    <sheet name="PT &amp; Speech-language Pathology" sheetId="88" r:id="rId19"/>
    <sheet name="Therapeutic Radiological Serv" sheetId="89" r:id="rId20"/>
    <sheet name="DME Diabetic Shoes or Inserts" sheetId="97" r:id="rId21"/>
    <sheet name="Dialysis Services" sheetId="92" r:id="rId22"/>
    <sheet name="Part B Drugs-Insulin" sheetId="96" r:id="rId23"/>
    <sheet name="Part B-Chemo Radiation Drugs" sheetId="93" r:id="rId24"/>
    <sheet name="Part B Drugs-Other" sheetId="95" r:id="rId2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97" l="1"/>
  <c r="C36" i="97" l="1"/>
  <c r="D9" i="97"/>
  <c r="C9" i="97"/>
  <c r="F8" i="97"/>
  <c r="F7" i="97"/>
  <c r="F6" i="97"/>
  <c r="F4" i="97"/>
  <c r="F3" i="97"/>
  <c r="E7" i="97" l="1"/>
  <c r="G7" i="97" s="1"/>
  <c r="H7" i="97" s="1"/>
  <c r="E5" i="97"/>
  <c r="G5" i="97" s="1"/>
  <c r="H5" i="97" s="1"/>
  <c r="F9" i="97"/>
  <c r="E3" i="97"/>
  <c r="E6" i="97"/>
  <c r="G6" i="97" s="1"/>
  <c r="H6" i="97" s="1"/>
  <c r="E8" i="97"/>
  <c r="G8" i="97" s="1"/>
  <c r="H8" i="97" s="1"/>
  <c r="E4" i="97"/>
  <c r="G4" i="97" s="1"/>
  <c r="H4" i="97" s="1"/>
  <c r="G3" i="97" l="1"/>
  <c r="H3" i="97" s="1"/>
  <c r="H9" i="97" s="1"/>
  <c r="E9" i="97"/>
  <c r="G9" i="97" l="1"/>
  <c r="C25" i="97" l="1"/>
  <c r="C27" i="97" s="1"/>
  <c r="C31" i="97" s="1"/>
  <c r="C32" i="97" s="1"/>
  <c r="C33" i="97" s="1"/>
  <c r="C15" i="97"/>
  <c r="C17" i="97" s="1"/>
  <c r="C10" i="79"/>
  <c r="C20" i="95" l="1"/>
  <c r="C9" i="95"/>
  <c r="C11" i="95" s="1"/>
  <c r="C15" i="95" s="1"/>
  <c r="C16" i="95" s="1"/>
  <c r="C17" i="95" s="1"/>
  <c r="C9" i="93"/>
  <c r="C11" i="93" s="1"/>
  <c r="C15" i="93" s="1"/>
  <c r="C16" i="93" s="1"/>
  <c r="C17" i="93" s="1"/>
  <c r="C20" i="93"/>
  <c r="C10" i="89" l="1"/>
  <c r="C15" i="82" l="1"/>
  <c r="D6" i="86"/>
  <c r="C6" i="86"/>
  <c r="C11" i="88" l="1"/>
  <c r="C10" i="87"/>
  <c r="C13" i="85" l="1"/>
  <c r="C10" i="84"/>
  <c r="C10" i="83"/>
  <c r="C13" i="82" l="1"/>
  <c r="E26" i="73" l="1"/>
  <c r="C15" i="92" l="1"/>
  <c r="C6" i="92"/>
  <c r="C10" i="92" s="1"/>
  <c r="C11" i="92" s="1"/>
  <c r="C12" i="92" s="1"/>
  <c r="C21" i="89" l="1"/>
  <c r="C12" i="89"/>
  <c r="C16" i="89" s="1"/>
  <c r="C17" i="89" s="1"/>
  <c r="C18" i="89" s="1"/>
  <c r="E24" i="88"/>
  <c r="D24" i="88"/>
  <c r="C24" i="88"/>
  <c r="D19" i="88"/>
  <c r="D20" i="88" s="1"/>
  <c r="D21" i="88" s="1"/>
  <c r="C19" i="88"/>
  <c r="C20" i="88" s="1"/>
  <c r="C21" i="88" s="1"/>
  <c r="E18" i="88"/>
  <c r="E19" i="88" s="1"/>
  <c r="E20" i="88" s="1"/>
  <c r="E21" i="88" s="1"/>
  <c r="D18" i="88"/>
  <c r="C18" i="88"/>
  <c r="E13" i="88"/>
  <c r="D13" i="88"/>
  <c r="C13" i="88"/>
  <c r="C5" i="88"/>
  <c r="D3" i="88" s="1"/>
  <c r="E23" i="87"/>
  <c r="D23" i="87"/>
  <c r="C23" i="87"/>
  <c r="E17" i="87"/>
  <c r="E18" i="87" s="1"/>
  <c r="E19" i="87" s="1"/>
  <c r="E20" i="87" s="1"/>
  <c r="D17" i="87"/>
  <c r="D18" i="87" s="1"/>
  <c r="D19" i="87" s="1"/>
  <c r="D20" i="87" s="1"/>
  <c r="C17" i="87"/>
  <c r="C18" i="87" s="1"/>
  <c r="C19" i="87" s="1"/>
  <c r="C20" i="87" s="1"/>
  <c r="E12" i="87"/>
  <c r="D12" i="87"/>
  <c r="C12" i="87"/>
  <c r="C4" i="87"/>
  <c r="E25" i="86"/>
  <c r="D25" i="86"/>
  <c r="C25" i="86"/>
  <c r="D4" i="86"/>
  <c r="E4" i="86" s="1"/>
  <c r="E26" i="85"/>
  <c r="D26" i="85"/>
  <c r="C26" i="85"/>
  <c r="E20" i="85"/>
  <c r="E21" i="85" s="1"/>
  <c r="E22" i="85" s="1"/>
  <c r="E23" i="85" s="1"/>
  <c r="D20" i="85"/>
  <c r="D21" i="85" s="1"/>
  <c r="D22" i="85" s="1"/>
  <c r="D23" i="85" s="1"/>
  <c r="C20" i="85"/>
  <c r="C21" i="85" s="1"/>
  <c r="C22" i="85" s="1"/>
  <c r="C23" i="85" s="1"/>
  <c r="E15" i="85"/>
  <c r="D15" i="85"/>
  <c r="C15" i="85"/>
  <c r="C7" i="85"/>
  <c r="D4" i="85" s="1"/>
  <c r="E4" i="85" s="1"/>
  <c r="E23" i="84"/>
  <c r="D23" i="84"/>
  <c r="C23" i="84"/>
  <c r="E17" i="84"/>
  <c r="E18" i="84" s="1"/>
  <c r="E19" i="84" s="1"/>
  <c r="E20" i="84" s="1"/>
  <c r="D17" i="84"/>
  <c r="D18" i="84" s="1"/>
  <c r="D19" i="84" s="1"/>
  <c r="D20" i="84" s="1"/>
  <c r="C17" i="84"/>
  <c r="C18" i="84" s="1"/>
  <c r="C19" i="84" s="1"/>
  <c r="C20" i="84" s="1"/>
  <c r="E12" i="84"/>
  <c r="D12" i="84"/>
  <c r="C12" i="84"/>
  <c r="C4" i="84"/>
  <c r="D3" i="84" s="1"/>
  <c r="D4" i="88" l="1"/>
  <c r="E4" i="88" s="1"/>
  <c r="E3" i="88"/>
  <c r="D3" i="87"/>
  <c r="E3" i="87" s="1"/>
  <c r="D3" i="86"/>
  <c r="E3" i="86" s="1"/>
  <c r="D5" i="86"/>
  <c r="E5" i="86" s="1"/>
  <c r="D6" i="85"/>
  <c r="E6" i="85" s="1"/>
  <c r="D5" i="85"/>
  <c r="E5" i="85" s="1"/>
  <c r="D3" i="85"/>
  <c r="E3" i="85" s="1"/>
  <c r="E3" i="84"/>
  <c r="E4" i="84" s="1"/>
  <c r="D4" i="84"/>
  <c r="E7" i="85" l="1"/>
  <c r="E5" i="88"/>
  <c r="D5" i="88"/>
  <c r="E4" i="87"/>
  <c r="D4" i="87"/>
  <c r="E6" i="86"/>
  <c r="C12" i="86" s="1"/>
  <c r="D7" i="85"/>
  <c r="C19" i="86" l="1"/>
  <c r="C20" i="86" s="1"/>
  <c r="C21" i="86" s="1"/>
  <c r="C22" i="86" s="1"/>
  <c r="E14" i="86"/>
  <c r="E19" i="86"/>
  <c r="E20" i="86" s="1"/>
  <c r="E21" i="86" s="1"/>
  <c r="E22" i="86" s="1"/>
  <c r="D14" i="86"/>
  <c r="C14" i="86"/>
  <c r="D19" i="86"/>
  <c r="D20" i="86" s="1"/>
  <c r="D21" i="86" s="1"/>
  <c r="D22" i="86" s="1"/>
  <c r="E23" i="83"/>
  <c r="D23" i="83"/>
  <c r="C23" i="83"/>
  <c r="E17" i="83"/>
  <c r="E18" i="83" s="1"/>
  <c r="E19" i="83" s="1"/>
  <c r="E20" i="83" s="1"/>
  <c r="D17" i="83"/>
  <c r="D18" i="83" s="1"/>
  <c r="D19" i="83" s="1"/>
  <c r="D20" i="83" s="1"/>
  <c r="C17" i="83"/>
  <c r="C18" i="83" s="1"/>
  <c r="C19" i="83" s="1"/>
  <c r="C20" i="83" s="1"/>
  <c r="E12" i="83"/>
  <c r="D12" i="83"/>
  <c r="C12" i="83"/>
  <c r="C4" i="83"/>
  <c r="D3" i="83" l="1"/>
  <c r="C7" i="82"/>
  <c r="D5" i="82" s="1"/>
  <c r="E5" i="82" s="1"/>
  <c r="E26" i="82"/>
  <c r="D26" i="82"/>
  <c r="C26" i="82"/>
  <c r="E20" i="82"/>
  <c r="E21" i="82" s="1"/>
  <c r="E22" i="82" s="1"/>
  <c r="E23" i="82" s="1"/>
  <c r="D20" i="82"/>
  <c r="D21" i="82" s="1"/>
  <c r="D22" i="82" s="1"/>
  <c r="D23" i="82" s="1"/>
  <c r="C20" i="82"/>
  <c r="C21" i="82" s="1"/>
  <c r="C22" i="82" s="1"/>
  <c r="C23" i="82" s="1"/>
  <c r="E15" i="82"/>
  <c r="D15" i="82"/>
  <c r="D4" i="83" l="1"/>
  <c r="E3" i="83"/>
  <c r="E4" i="83" s="1"/>
  <c r="D6" i="82"/>
  <c r="E6" i="82" s="1"/>
  <c r="D3" i="82"/>
  <c r="D4" i="82"/>
  <c r="E4" i="82" s="1"/>
  <c r="C15" i="81"/>
  <c r="C6" i="81"/>
  <c r="C10" i="81" s="1"/>
  <c r="E17" i="80"/>
  <c r="D17" i="80"/>
  <c r="C17" i="80"/>
  <c r="E11" i="80"/>
  <c r="E12" i="80" s="1"/>
  <c r="E13" i="80" s="1"/>
  <c r="E14" i="80" s="1"/>
  <c r="D11" i="80"/>
  <c r="D12" i="80" s="1"/>
  <c r="D13" i="80" s="1"/>
  <c r="D14" i="80" s="1"/>
  <c r="C11" i="80"/>
  <c r="C12" i="80" s="1"/>
  <c r="C13" i="80" s="1"/>
  <c r="C14" i="80" s="1"/>
  <c r="E6" i="80"/>
  <c r="D6" i="80"/>
  <c r="C6" i="80"/>
  <c r="D7" i="82" l="1"/>
  <c r="E3" i="82"/>
  <c r="E7" i="82" s="1"/>
  <c r="C11" i="81"/>
  <c r="C12" i="81" s="1"/>
  <c r="E23" i="79"/>
  <c r="D23" i="79"/>
  <c r="C23" i="79"/>
  <c r="E17" i="79"/>
  <c r="E18" i="79" s="1"/>
  <c r="E19" i="79" s="1"/>
  <c r="E20" i="79" s="1"/>
  <c r="D17" i="79"/>
  <c r="D18" i="79" s="1"/>
  <c r="D19" i="79" s="1"/>
  <c r="D20" i="79" s="1"/>
  <c r="C17" i="79"/>
  <c r="C18" i="79" s="1"/>
  <c r="C19" i="79" s="1"/>
  <c r="C20" i="79" s="1"/>
  <c r="E12" i="79"/>
  <c r="D12" i="79"/>
  <c r="C12" i="79"/>
  <c r="E17" i="51" l="1"/>
  <c r="D17" i="51"/>
  <c r="C17" i="51"/>
  <c r="C12" i="51"/>
  <c r="C13" i="51" s="1"/>
  <c r="C14" i="51" s="1"/>
  <c r="E11" i="51"/>
  <c r="E12" i="51" s="1"/>
  <c r="E13" i="51" s="1"/>
  <c r="E14" i="51" s="1"/>
  <c r="D11" i="51"/>
  <c r="D12" i="51" s="1"/>
  <c r="D13" i="51" s="1"/>
  <c r="D14" i="51" s="1"/>
  <c r="C11" i="51"/>
  <c r="E6" i="51"/>
  <c r="D6" i="51"/>
  <c r="C6" i="51"/>
  <c r="E17" i="50"/>
  <c r="D17" i="50"/>
  <c r="C17" i="50"/>
  <c r="E11" i="50"/>
  <c r="E12" i="50" s="1"/>
  <c r="E13" i="50" s="1"/>
  <c r="E14" i="50" s="1"/>
  <c r="D11" i="50"/>
  <c r="D12" i="50" s="1"/>
  <c r="D13" i="50" s="1"/>
  <c r="D14" i="50" s="1"/>
  <c r="C11" i="50"/>
  <c r="C12" i="50" s="1"/>
  <c r="C13" i="50" s="1"/>
  <c r="C14" i="50" s="1"/>
  <c r="E6" i="50"/>
  <c r="D6" i="50"/>
  <c r="C6" i="50"/>
  <c r="E17" i="49"/>
  <c r="D17" i="49"/>
  <c r="C17" i="49"/>
  <c r="E11" i="49"/>
  <c r="E12" i="49" s="1"/>
  <c r="E13" i="49" s="1"/>
  <c r="E14" i="49" s="1"/>
  <c r="D11" i="49"/>
  <c r="D12" i="49" s="1"/>
  <c r="D13" i="49" s="1"/>
  <c r="D14" i="49" s="1"/>
  <c r="C11" i="49"/>
  <c r="C12" i="49" s="1"/>
  <c r="C13" i="49" s="1"/>
  <c r="C14" i="49" s="1"/>
  <c r="E6" i="49"/>
  <c r="D6" i="49"/>
  <c r="C6" i="49"/>
  <c r="D17" i="8"/>
  <c r="E17" i="8"/>
  <c r="C17" i="8"/>
  <c r="E11" i="8"/>
  <c r="E12" i="8" s="1"/>
  <c r="D11" i="8"/>
  <c r="D12" i="8" s="1"/>
  <c r="C11" i="8"/>
  <c r="C12" i="8" s="1"/>
  <c r="E6" i="8"/>
  <c r="D6" i="8"/>
  <c r="C6" i="8"/>
  <c r="C34" i="77"/>
  <c r="C34" i="78"/>
  <c r="C18" i="77"/>
  <c r="C25" i="77"/>
  <c r="C25" i="78"/>
  <c r="F26" i="78" s="1"/>
  <c r="C18" i="78"/>
  <c r="E37" i="73"/>
  <c r="C37" i="73"/>
  <c r="E33" i="73"/>
  <c r="E38" i="73" s="1"/>
  <c r="C33" i="73"/>
  <c r="C38" i="73" s="1"/>
  <c r="D8" i="73"/>
  <c r="D6" i="73"/>
  <c r="C14" i="73" s="1"/>
  <c r="D4" i="73"/>
  <c r="C9" i="52"/>
  <c r="E13" i="8" l="1"/>
  <c r="E14" i="8" s="1"/>
  <c r="D13" i="8"/>
  <c r="D14" i="8" s="1"/>
  <c r="C13" i="8"/>
  <c r="C14" i="8" s="1"/>
  <c r="E23" i="73"/>
  <c r="E24" i="73" s="1"/>
  <c r="F16" i="78"/>
  <c r="E16" i="78"/>
  <c r="D16" i="78"/>
  <c r="C16" i="78"/>
  <c r="F32" i="78"/>
  <c r="C15" i="78"/>
  <c r="E16" i="77"/>
  <c r="D16" i="77"/>
  <c r="C16" i="77"/>
  <c r="C15" i="77"/>
  <c r="D33" i="73"/>
  <c r="D38" i="73" s="1"/>
  <c r="D26" i="73"/>
  <c r="C18" i="73"/>
  <c r="C4" i="73"/>
  <c r="C6" i="73" s="1"/>
  <c r="C23" i="73" s="1"/>
  <c r="C24" i="73" s="1"/>
  <c r="E17" i="78" l="1"/>
  <c r="E19" i="78" s="1"/>
  <c r="E31" i="78" s="1"/>
  <c r="F17" i="78"/>
  <c r="D17" i="78"/>
  <c r="D19" i="78" s="1"/>
  <c r="C17" i="78"/>
  <c r="C17" i="77"/>
  <c r="D17" i="77"/>
  <c r="E17" i="77"/>
  <c r="E24" i="78" l="1"/>
  <c r="E26" i="78" s="1"/>
  <c r="E32" i="78" s="1"/>
  <c r="E33" i="78" s="1"/>
  <c r="E35" i="78" s="1"/>
  <c r="C19" i="78"/>
  <c r="C31" i="78" s="1"/>
  <c r="D31" i="78"/>
  <c r="F24" i="78"/>
  <c r="F19" i="78"/>
  <c r="F31" i="78" s="1"/>
  <c r="F33" i="78" s="1"/>
  <c r="F35" i="78" s="1"/>
  <c r="D24" i="78"/>
  <c r="C24" i="78"/>
  <c r="C26" i="78" s="1"/>
  <c r="C32" i="78" s="1"/>
  <c r="C19" i="77"/>
  <c r="C31" i="77" s="1"/>
  <c r="C24" i="77"/>
  <c r="D19" i="77"/>
  <c r="D31" i="77" s="1"/>
  <c r="D24" i="77"/>
  <c r="E19" i="77"/>
  <c r="E31" i="77" s="1"/>
  <c r="E24" i="77"/>
  <c r="C15" i="73"/>
  <c r="C16" i="73" s="1"/>
  <c r="D23" i="73" s="1"/>
  <c r="D24" i="73" s="1"/>
  <c r="C26" i="77" l="1"/>
  <c r="C32" i="77" s="1"/>
  <c r="C33" i="77" s="1"/>
  <c r="C35" i="77" s="1"/>
  <c r="E26" i="77"/>
  <c r="E32" i="77" s="1"/>
  <c r="E33" i="77" s="1"/>
  <c r="E35" i="77" s="1"/>
  <c r="D26" i="77"/>
  <c r="D32" i="77" s="1"/>
  <c r="D33" i="77" s="1"/>
  <c r="D35" i="77" s="1"/>
  <c r="C33" i="78"/>
  <c r="C35" i="78" s="1"/>
  <c r="D26" i="78"/>
  <c r="D32" i="78" s="1"/>
  <c r="D33" i="78" s="1"/>
  <c r="D35" i="78" s="1"/>
</calcChain>
</file>

<file path=xl/sharedStrings.xml><?xml version="1.0" encoding="utf-8"?>
<sst xmlns="http://schemas.openxmlformats.org/spreadsheetml/2006/main" count="1037" uniqueCount="282">
  <si>
    <t xml:space="preserve"> </t>
  </si>
  <si>
    <t>N/A</t>
  </si>
  <si>
    <t>Mandatory MOOP</t>
  </si>
  <si>
    <t>Intermediate MOOP</t>
  </si>
  <si>
    <t>Lower MOOP</t>
  </si>
  <si>
    <t xml:space="preserve">Family Practice </t>
  </si>
  <si>
    <t>General Practice</t>
  </si>
  <si>
    <t xml:space="preserve">Internal Medicine </t>
  </si>
  <si>
    <t>Geriatric Medicine</t>
  </si>
  <si>
    <t xml:space="preserve">Cardiology </t>
  </si>
  <si>
    <t>Gastroenterology</t>
  </si>
  <si>
    <t xml:space="preserve">Nephrology </t>
  </si>
  <si>
    <t>ENT (Otolaryngology)</t>
  </si>
  <si>
    <t xml:space="preserve">Clinical Psychologist </t>
  </si>
  <si>
    <t>Licensed Clinical Social Worker</t>
  </si>
  <si>
    <t xml:space="preserve">Psychiatry </t>
  </si>
  <si>
    <t>Physical Medicine and Rehabilitation</t>
  </si>
  <si>
    <t>Speech-language pathologists</t>
  </si>
  <si>
    <t>Total</t>
  </si>
  <si>
    <t>Weighted Average</t>
  </si>
  <si>
    <t>HCPCS Code</t>
  </si>
  <si>
    <t>Measure of Central Tendency</t>
  </si>
  <si>
    <t>Provider Specialties</t>
  </si>
  <si>
    <t>Row Reference</t>
  </si>
  <si>
    <t>Description</t>
  </si>
  <si>
    <t>Mandatory MOOP Limit</t>
  </si>
  <si>
    <t>Lower MOOP Limit</t>
  </si>
  <si>
    <t>A</t>
  </si>
  <si>
    <t>B</t>
  </si>
  <si>
    <t>C</t>
  </si>
  <si>
    <t>D</t>
  </si>
  <si>
    <t>E</t>
  </si>
  <si>
    <t>F</t>
  </si>
  <si>
    <t>G</t>
  </si>
  <si>
    <t>H</t>
  </si>
  <si>
    <t>I</t>
  </si>
  <si>
    <t>J</t>
  </si>
  <si>
    <t>K</t>
  </si>
  <si>
    <t>L</t>
  </si>
  <si>
    <t>Intermediate MOOP Limit</t>
  </si>
  <si>
    <t>Unrounded contract year 2024 combined and total catastrophic MOOP limit per § 422.101(d)(3)(ii) (row A multiplied by 1.5)</t>
  </si>
  <si>
    <t>Rounded contract year 2024 combined and total catastrophic MOOP limit (row B rounded per § 422.100(f)(4)(iii))</t>
  </si>
  <si>
    <t>Final CY 2022 to Final CY 2023 MOOP Limits</t>
  </si>
  <si>
    <t>Final CY 2022 MOOP Limits</t>
  </si>
  <si>
    <t>Table 1: CY 2024 In-Network Mandatory and Lower MOOP Limits</t>
  </si>
  <si>
    <t>Table 2: CY 2024 In-Network Intermediate MOOP Limit</t>
  </si>
  <si>
    <t>Rounded contract year 2024 intermediate MOOP limit (row C rounded per § 422.100(f)(4)(iii))</t>
  </si>
  <si>
    <t>Contract year 2023 MOOP limit (values from Table 5 in the CY 2023 MOOP/Cost Sharing Final Rule with Comment Period, page 22318)</t>
  </si>
  <si>
    <t>Final contract year 2024 intermediate MOOP limit dollar range per § 422.100(f)(4)(i) through (iii), (v), and (vi) (range between rows D and E)</t>
  </si>
  <si>
    <t>Final CY 2023 to Final CY 2024 MOOP Limits</t>
  </si>
  <si>
    <t>Final CY 2023 MOOP Limits</t>
  </si>
  <si>
    <t>Final CY 2024 MOOP Limits</t>
  </si>
  <si>
    <t>Table 3: CY 2024 Combined and Total Catastrophic MOOP Limits</t>
  </si>
  <si>
    <t>8 Days</t>
  </si>
  <si>
    <t>15 Days</t>
  </si>
  <si>
    <t>60 Days</t>
  </si>
  <si>
    <t>Projected Part A deductible (value from row A in Table 1)</t>
  </si>
  <si>
    <t xml:space="preserve">Unrounded CY 2024 mandatory MOOP inpatient hospital psychiatric cost sharing limits (values in row E from Table 2) </t>
  </si>
  <si>
    <t>Unrounded CY 2024 lower MOOP inpatient hospital psychiatric cost sharing limits (values in row C from Table 3)</t>
  </si>
  <si>
    <t>3 Days</t>
  </si>
  <si>
    <t>6 Days</t>
  </si>
  <si>
    <t>10 Days</t>
  </si>
  <si>
    <t xml:space="preserve">Unrounded CY 2024 mandatory MOOP inpatient hospital acute cost sharing limits (values in row E from Table 2) </t>
  </si>
  <si>
    <t>Unrounded CY 2024 lower MOOP inpatient hospital acute cost sharing limits (values in row C from Table 3)</t>
  </si>
  <si>
    <t>Table 2: CY 2024 Inpatient Hospital Acute Cost Sharing Limits for Mandatory MOOP</t>
  </si>
  <si>
    <t>Table 3: CY 2024 Inpatient Hospital Acute Cost Sharing Limits for Lower MOOP</t>
  </si>
  <si>
    <t>Table 4: CY 2024 Inpatient Hospital Acute Cost Sharing Limits for Intermediate MOOP</t>
  </si>
  <si>
    <t>Table 2: CY 2024 Inpatient Hospital Psychiatric Cost Sharing Limits for Mandatory MOOP</t>
  </si>
  <si>
    <t>Table 3: CY 2024 Inpatient Hospital Psychiatric Cost Sharing Limits for Lower MOOP</t>
  </si>
  <si>
    <t>Table 4: CY 2024 Inpatient Hospital Psychiatric Cost Sharing Limits for Intermediate MOOP</t>
  </si>
  <si>
    <t>Cost Sharing Limit Calculation</t>
  </si>
  <si>
    <t>Cost sharing limit by MOOP type per § 422.100(j)(1)(i)(C )</t>
  </si>
  <si>
    <t>Final cost sharing limit (row B rounded per § 422.100(f)(4)(ii)(B))</t>
  </si>
  <si>
    <t>Rounded contract year 2024 MOOP limit (row D rounded per § 422.100(f)(4)(iii))</t>
  </si>
  <si>
    <t>Final contract year 2024 MOOP limit dollar ranges per § 422.100(f)(4)(i) through (iii), (v), and (vi) (range between rows E and F)</t>
  </si>
  <si>
    <t>Unrounded contract year 2024 mandatory MOOP limit with 10% cap on increases applied (row D, mandatory MOOP limit column in Table 1)</t>
  </si>
  <si>
    <t>Unrounded contract year 2024 lower MOOP limit with 10% cap on increases applied (row D, lower MOOP limit column in Table 1)</t>
  </si>
  <si>
    <t>Lowest dollar range of the contract year 2024 intermediate MOOP limit per § 422.100(f)(4)(i)(B) (row E, lower MOOP limit column in Table 1 plus $1.00)</t>
  </si>
  <si>
    <t>Corresponding unrounded in-network MOOP type with 10% cap on increases applied (values from row D in Table 1 and row C in Table 2)</t>
  </si>
  <si>
    <t>Maximum unrounded contract year 2024 MOOP limit per § 422.100(f)(4)(v)(A) (110% of row A)</t>
  </si>
  <si>
    <t>Unrounded contract year 2024 MOOP limit with 10% cap on increases applied per § 422.100(f)(4)(v)(A) (the lesser value comparing row B and row C)</t>
  </si>
  <si>
    <t>Lowest dollar range of the contract year 2024 MOOP limit per § 422.100(f)(4)(i) ($0 for the lower MOOP and one dollar above the intermediate MOOP in Table 2, row D for the mandatory MOOP)</t>
  </si>
  <si>
    <t>Unrounded contract year 2024 intermediate MOOP limit per § 422.100(f)(4)(v)(B) (numeric midpoint between row A and row B)</t>
  </si>
  <si>
    <t>Medicare FFS Amount</t>
  </si>
  <si>
    <t>Final CY 2024 in-network mandatory MOOP limit (value in row E, mandatory MOOP column in Table 1 from "MOOP Limits" tab)</t>
  </si>
  <si>
    <r>
      <t>100% of estimated Medicare FFS cost sharing per § 422.100(f)(4)(iv)(D)</t>
    </r>
    <r>
      <rPr>
        <i/>
        <sz val="11"/>
        <color theme="1"/>
        <rFont val="Calibri"/>
        <family val="2"/>
      </rPr>
      <t>(1)</t>
    </r>
    <r>
      <rPr>
        <sz val="11"/>
        <color theme="1"/>
        <rFont val="Calibri"/>
        <family val="2"/>
      </rPr>
      <t xml:space="preserve"> (sum of row A and B)</t>
    </r>
  </si>
  <si>
    <t>Projected Part B professional acute day costs (sum of values from rows B through G in Table 1 based on the number of days in the length of stay scenario established at § 422.100(f)(4)(iv)(B))</t>
  </si>
  <si>
    <r>
      <t>125% of estimated Medicare FFS cost sharing per § 422.100(f)(4)(iv)(D)</t>
    </r>
    <r>
      <rPr>
        <i/>
        <sz val="11"/>
        <color theme="1"/>
        <rFont val="Calibri"/>
        <family val="2"/>
      </rPr>
      <t xml:space="preserve">(3) </t>
    </r>
    <r>
      <rPr>
        <sz val="11"/>
        <color theme="1"/>
        <rFont val="Calibri"/>
        <family val="2"/>
      </rPr>
      <t>(value from row C in Table 2 multiplied by 1.25)</t>
    </r>
  </si>
  <si>
    <t>CY 2024 final inpatient hospital acute cost sharing limits per § 422.100(f)(4)(iv) (row C rounded per § 422.100(f)(4)(ii)(B))</t>
  </si>
  <si>
    <t>CY 2024 final inpatient hospital acute cost sharing limits per § 422.100(f)(4)(iv) (row E rounded per § 422.100(f)(4)(ii)(B))</t>
  </si>
  <si>
    <t>CY 2024 final inpatient hospital psychiatric cost sharing limits per § 422.100(f)(4)(iv) (row E rounded per § 422.100(f)(4)(ii)(B))</t>
  </si>
  <si>
    <t>CY 2024 final inpatient hospital psychiatric cost sharing limits per § 422.100(f)(4)(iv) (row C rounded per § 422.100(f)(4)(ii)(B))</t>
  </si>
  <si>
    <r>
      <t>125% of estimated Medicare FFS cost sharing per § 422.100(f)(4)(iv)(D)</t>
    </r>
    <r>
      <rPr>
        <i/>
        <sz val="11"/>
        <color theme="1"/>
        <rFont val="Calibri"/>
        <family val="2"/>
      </rPr>
      <t>(3)</t>
    </r>
    <r>
      <rPr>
        <sz val="11"/>
        <color theme="1"/>
        <rFont val="Calibri"/>
        <family val="2"/>
      </rPr>
      <t xml:space="preserve"> (value from row C in Table 2 multiplied by 1.25)</t>
    </r>
  </si>
  <si>
    <t>Final CY 2024 in-network lower MOOP limit  (value in row E, lower MOOP column in Table 1 from "MOOP Limits" tab)</t>
  </si>
  <si>
    <t>Final CY 2024 in-network intermediate MOOP limit (value in row D in Table 2 from "MOOP Limits" tab)</t>
  </si>
  <si>
    <r>
      <t>Numeric midpoint between mandatory and lower inpatient hospital psychiatric cost sharing limits per § 422.100(f)(4)(iv)(D)</t>
    </r>
    <r>
      <rPr>
        <i/>
        <sz val="11"/>
        <color theme="1"/>
        <rFont val="Calibri"/>
        <family val="2"/>
      </rPr>
      <t>(2)</t>
    </r>
    <r>
      <rPr>
        <sz val="11"/>
        <color theme="1"/>
        <rFont val="Calibri"/>
        <family val="2"/>
      </rPr>
      <t xml:space="preserve"> (numeric midpoint between row A and row B)</t>
    </r>
  </si>
  <si>
    <r>
      <t>Numeric midpoint between mandatory and lower inpatient hospital acute cost sharing limits per § 422.100(f)(4)(iv)(D)</t>
    </r>
    <r>
      <rPr>
        <i/>
        <sz val="11"/>
        <color theme="1"/>
        <rFont val="Calibri"/>
        <family val="2"/>
      </rPr>
      <t>(2)</t>
    </r>
    <r>
      <rPr>
        <sz val="11"/>
        <color theme="1"/>
        <rFont val="Calibri"/>
        <family val="2"/>
      </rPr>
      <t xml:space="preserve"> (numeric midpoint between row A and row B)</t>
    </r>
  </si>
  <si>
    <t>Projected Part B professional psychiatric day costs (sum of values from rows B through G in Table 1 based on the number of days in the length of stay scenario established at § 422.100(f)(4)(iv)(B))</t>
  </si>
  <si>
    <t xml:space="preserve">Contract year 2022 copayment limit </t>
  </si>
  <si>
    <t>Contract year 2026 coinsurance limit per § 422.100(f)(6)(iii)(F)</t>
  </si>
  <si>
    <r>
      <t>Unrounded cost sharing limit per § 422.100(j)(1)(i)(C )</t>
    </r>
    <r>
      <rPr>
        <i/>
        <sz val="11"/>
        <color theme="1"/>
        <rFont val="Calibri"/>
        <family val="2"/>
        <scheme val="minor"/>
      </rPr>
      <t>(1)</t>
    </r>
    <r>
      <rPr>
        <sz val="11"/>
        <color theme="1"/>
        <rFont val="Calibri"/>
        <family val="2"/>
        <scheme val="minor"/>
      </rPr>
      <t xml:space="preserve"> (1/8th projected Part A deductible in row A) </t>
    </r>
  </si>
  <si>
    <t>Contract year 2024 coinsurance limit per § 422.100(f)(6)(iii)(D)</t>
  </si>
  <si>
    <t>Rounded copayment value result from actuarially equivalent copayment transition formula for contract year 2024 per § 422.100(f)(8)(ii)(B) (row J rounded per § 422.100(f)(6)(ii))</t>
  </si>
  <si>
    <r>
      <t>Actuarially Equivalent Copayment Differential per § 422.100(f)(8)(i) (difference between row G and row E)</t>
    </r>
    <r>
      <rPr>
        <vertAlign val="superscript"/>
        <sz val="11"/>
        <color theme="1"/>
        <rFont val="Calibri"/>
        <family val="2"/>
        <scheme val="minor"/>
      </rPr>
      <t>2</t>
    </r>
  </si>
  <si>
    <r>
      <t>Unrounded copayment value result from actuarially equivalent copayment transition formula for contract year 2024 per § 422.100(f)(8)(ii)(B) (row E plus row I)</t>
    </r>
    <r>
      <rPr>
        <vertAlign val="superscript"/>
        <sz val="11"/>
        <color theme="1"/>
        <rFont val="Calibri"/>
        <family val="2"/>
        <scheme val="minor"/>
      </rPr>
      <t>2</t>
    </r>
  </si>
  <si>
    <t xml:space="preserve">Unrounded actuarially equivalent copayment value to contract year 2024 coinsurance limit per § 422.100(f)(6)(iii)(D) (row A multiplied by row B)  </t>
  </si>
  <si>
    <t xml:space="preserve">Rounded actuarially equivalent copayment value to contract year 2024 coinsurance limit per § 422.100(f)(6)(iii)(D) (row C rounded per § 422.100(f)(6)(ii))  </t>
  </si>
  <si>
    <t xml:space="preserve">Unrounded actuarially equivalent copayment value to contract year 2026 coinsurance limit per § 422.100(f)(6)(iii)(F) (row A multiplied by row F)  </t>
  </si>
  <si>
    <t>Table 1: CY 2024 Cardiac Rehabilitation Services Copayment Limits by MOOP Type</t>
  </si>
  <si>
    <t>Table 1: CY 2024 Intensive Cardiac Rehabilitation Services Copayment Limits by MOOP Type</t>
  </si>
  <si>
    <t>Table 1: CY 2024 Pulmonary Rehabilitation Services Copayment Limits by MOOP Type</t>
  </si>
  <si>
    <t>Table 1: CY 2024 Supervised Exercise Therapy (SET) for Symptomatic Peripheral Artery Disease (PAD) Copayment Limits by MOOP Type</t>
  </si>
  <si>
    <t>Table 1: CY 2024 Partial Hospitalization Copayment Limits by MOOP Type</t>
  </si>
  <si>
    <t>Table 1: CY 2024 Home Health Copayment Limit</t>
  </si>
  <si>
    <r>
      <rPr>
        <vertAlign val="superscript"/>
        <sz val="11"/>
        <color theme="1"/>
        <rFont val="Calibri"/>
        <family val="2"/>
        <scheme val="minor"/>
      </rPr>
      <t>1</t>
    </r>
    <r>
      <rPr>
        <sz val="11"/>
        <color theme="1"/>
        <rFont val="Calibri"/>
        <family val="2"/>
        <scheme val="minor"/>
      </rPr>
      <t xml:space="preserve"> The 20 percent coinsurance limit for home health (reflected in this table) only applies to MA plans that use the lower MOOP limit per § 422.100(j)(1)(i)(D). The home health copayment limit for the mandatory and intermediate MOOP limits is $0 in alignment with original Medicare that has no cost sharing for home health. </t>
    </r>
  </si>
  <si>
    <r>
      <rPr>
        <sz val="14"/>
        <color theme="1"/>
        <rFont val="Calibri"/>
        <family val="2"/>
        <scheme val="minor"/>
      </rPr>
      <t>Lower MOOP</t>
    </r>
    <r>
      <rPr>
        <vertAlign val="superscript"/>
        <sz val="14"/>
        <color theme="1"/>
        <rFont val="Calibri"/>
        <family val="2"/>
        <scheme val="minor"/>
      </rPr>
      <t>1</t>
    </r>
  </si>
  <si>
    <t>Contract year 2024 coinsurance limit per § 422.100(j)(1)</t>
  </si>
  <si>
    <t xml:space="preserve">Unrounded actuarially equivalent copayment value to contract year 2024 coinsurance limit per § 422.100(j)(1) (row A multiplied by row B)  </t>
  </si>
  <si>
    <t xml:space="preserve">Rounded actuarially equivalent copayment value to contract year 2024 coinsurance limit per § 422.100(j)(1) (row C rounded per § 422.100(f)(6)(ii))  </t>
  </si>
  <si>
    <r>
      <t>Actuarially Equivalent Copayment Differential per § 422.100(f)(8)(i) (difference between row C and row E)</t>
    </r>
    <r>
      <rPr>
        <vertAlign val="superscript"/>
        <sz val="11"/>
        <color theme="1"/>
        <rFont val="Calibri"/>
        <family val="2"/>
        <scheme val="minor"/>
      </rPr>
      <t>2</t>
    </r>
  </si>
  <si>
    <t>50% of the Actuarially Equivalent Copayment Differential per § 422.100(f)(8)(ii)(B) (row H multiplied by 0.5)</t>
  </si>
  <si>
    <t>50% of the Actuarially Equivalent Copayment Differential per § 422.100(f)(8)(ii)(B) (row F multiplied by 0.5)</t>
  </si>
  <si>
    <t>Rounded copayment value result from actuarially equivalent copayment transition formula for contract year 2024 per § 422.100(f)(8)(ii)(B) (row H rounded per § 422.100(f)(6)(ii))</t>
  </si>
  <si>
    <t>Unrounded copayment value result from actuarially equivalent copayment transition formula for contract year 2024 per § 422.100(f)(8)(ii)(B) (row E plus row G)</t>
  </si>
  <si>
    <t>Weighted Average (Column B x D)</t>
  </si>
  <si>
    <t>Table 2: CY 2024 Primary Care Physician Copayment Limits by MOOP Type</t>
  </si>
  <si>
    <t>Office Allowed Professional Costs (excluding drugs)</t>
  </si>
  <si>
    <t>Number of Visits</t>
  </si>
  <si>
    <t>Percent of Total</t>
  </si>
  <si>
    <t>Primary Care Physician (Total)</t>
  </si>
  <si>
    <t>Table 2: CY 2024 Chiropractic Care Copayment Limits by MOOP Type</t>
  </si>
  <si>
    <t>Chiropractor</t>
  </si>
  <si>
    <t>Chiropractic Care (Total)</t>
  </si>
  <si>
    <t>Final Copayment Limit</t>
  </si>
  <si>
    <t>Actuarially Equivalent Copayment Transition Calculation</t>
  </si>
  <si>
    <t>Actuarially Equivalent Copayment Value Calculation</t>
  </si>
  <si>
    <t>Table 1: CY 2024 Emergency Services Cost Sharing Limits by MOOP Type</t>
  </si>
  <si>
    <t>Occupational Therapy (Total)</t>
  </si>
  <si>
    <t>Table 2: CY 2024 Occupational Therapy Copayment Limits by MOOP Type</t>
  </si>
  <si>
    <t>Physician Specialist (Total)</t>
  </si>
  <si>
    <t>Table 2: CY 2024 Physician Specialist Copayment Limits by MOOP Type</t>
  </si>
  <si>
    <t>Table 2: CY 2024 Mental Health Specialty Services Copayment Limits by MOOP Type</t>
  </si>
  <si>
    <t>Mental Health Specialty Services (Total)</t>
  </si>
  <si>
    <r>
      <t>Contract year 2022 copayment limit</t>
    </r>
    <r>
      <rPr>
        <vertAlign val="superscript"/>
        <sz val="11"/>
        <color theme="1"/>
        <rFont val="Calibri"/>
        <family val="2"/>
        <scheme val="minor"/>
      </rPr>
      <t>2</t>
    </r>
  </si>
  <si>
    <r>
      <t>Unrounded copayment value result from actuarially equivalent copayment transition formula for contract year 2024 per § 422.100(f)(8)(ii)(B) (row E plus row I)</t>
    </r>
    <r>
      <rPr>
        <vertAlign val="superscript"/>
        <sz val="11"/>
        <color theme="1"/>
        <rFont val="Calibri"/>
        <family val="2"/>
        <scheme val="minor"/>
      </rPr>
      <t>3</t>
    </r>
  </si>
  <si>
    <r>
      <rPr>
        <vertAlign val="superscript"/>
        <sz val="11"/>
        <color theme="1"/>
        <rFont val="Calibri"/>
        <family val="2"/>
        <scheme val="minor"/>
      </rPr>
      <t>2</t>
    </r>
    <r>
      <rPr>
        <sz val="11"/>
        <color theme="1"/>
        <rFont val="Calibri"/>
        <family val="2"/>
        <scheme val="minor"/>
      </rPr>
      <t xml:space="preserve"> This amount reflects the copayment limit for the "psychiatric and mental health specialty services" service category as it was named for contract year 2022. </t>
    </r>
  </si>
  <si>
    <t>Psychiatric Services (Total)</t>
  </si>
  <si>
    <t>Table 2: CY 2024 Psychiatric Services Copayment Limits by MOOP Type</t>
  </si>
  <si>
    <t>Physical Therapy and Speech-language Pathology (Total)</t>
  </si>
  <si>
    <t>Table 2: CY 2024 Physical Therapy and Speech-language Pathology Copayment Limits by MOOP Type</t>
  </si>
  <si>
    <r>
      <t>Unrounded actuarially equivalent copayment value to contract year 2024 coinsurance limit per § 422.100(j)(1) (row A multiplied by row B)</t>
    </r>
    <r>
      <rPr>
        <vertAlign val="superscript"/>
        <sz val="11"/>
        <color theme="1"/>
        <rFont val="Calibri"/>
        <family val="2"/>
        <scheme val="minor"/>
      </rPr>
      <t>2</t>
    </r>
  </si>
  <si>
    <r>
      <rPr>
        <vertAlign val="superscript"/>
        <sz val="11"/>
        <color theme="1"/>
        <rFont val="Calibri"/>
        <family val="2"/>
        <scheme val="minor"/>
      </rPr>
      <t>2</t>
    </r>
    <r>
      <rPr>
        <sz val="11"/>
        <color theme="1"/>
        <rFont val="Calibri"/>
        <family val="2"/>
        <scheme val="minor"/>
      </rPr>
      <t xml:space="preserve"> Section 422. 100(f)(8)(i) requires use of Medicare FFS data projections based on the coinsurance limits that would apply in 2026, which is necessary for service categories subject to paragraph (f)(6)(iii), where the coinsurance percentages are changing overtime. For purposes of paragraph (j)(1), the applicable coinsurance percentage is the same for contract years 2024 through 2026 and thereafter, unless the cost sharing requirements in original Medicare change. </t>
    </r>
  </si>
  <si>
    <r>
      <rPr>
        <sz val="14"/>
        <color theme="1"/>
        <rFont val="Calibri"/>
        <family val="2"/>
        <scheme val="minor"/>
      </rPr>
      <t>Mandatory MOOP Type</t>
    </r>
    <r>
      <rPr>
        <vertAlign val="superscript"/>
        <sz val="14"/>
        <color theme="1"/>
        <rFont val="Calibri"/>
        <family val="2"/>
        <scheme val="minor"/>
      </rPr>
      <t>1</t>
    </r>
  </si>
  <si>
    <t>Contract year 2024 coinsurance limit per § 422.100(f)(6)(i)</t>
  </si>
  <si>
    <r>
      <t>Unrounded actuarially equivalent copayment value to contract year 2024 coinsurance limit per § 422.100(f)(6)(i) (row A multiplied by row B)</t>
    </r>
    <r>
      <rPr>
        <vertAlign val="superscript"/>
        <sz val="11"/>
        <color theme="1"/>
        <rFont val="Calibri"/>
        <family val="2"/>
        <scheme val="minor"/>
      </rPr>
      <t>2</t>
    </r>
  </si>
  <si>
    <t xml:space="preserve">Final contract year 2024 copayment limit per § 422.100(f)(6)(i) and (j)(1) (row C rounded per § 422.100(f)(6)(ii))  </t>
  </si>
  <si>
    <t>Final contract year 2024 copayment limit per § 422.100(f)(8) (the "lesser of" value comparing row D and row I)</t>
  </si>
  <si>
    <t>Final contract year 2024 copayment limit per § 422.100(f)(8) (the "lesser of" value comparing row D and row K)</t>
  </si>
  <si>
    <t>Unrounded CY 2024 inpatient hospital psychiatric cost sharing limits per § 422.100(f)(4)(iv)(D) (lesser value comparing row C and D)</t>
  </si>
  <si>
    <t>Unrounded CY 2024 inpatient hospital psychiatric cost sharing limits per § 422.100(f)(4)(iv)(D) (lesser value comparing row A and B)</t>
  </si>
  <si>
    <r>
      <t>Unrounded contract year 2024 intermediate MOOP inpatient hospital psychiatric cost sharing limits per § 422.100(f)(4)(iv)(D)</t>
    </r>
    <r>
      <rPr>
        <i/>
        <sz val="11"/>
        <color theme="1"/>
        <rFont val="Calibri"/>
        <family val="2"/>
      </rPr>
      <t>(2)</t>
    </r>
    <r>
      <rPr>
        <sz val="11"/>
        <color theme="1"/>
        <rFont val="Calibri"/>
        <family val="2"/>
      </rPr>
      <t xml:space="preserve"> (lesser value comparing row C and row D)</t>
    </r>
  </si>
  <si>
    <t>Unrounded CY 2024 inpatient hospital acute cost sharing limits per § 422.100(f)(4)(iv)(D) (lesser value comparing row C and D)</t>
  </si>
  <si>
    <r>
      <t>Unrounded CY 2024 inpatient hospital acute cost sharing limits per § 422.100(f)(4)(iv)(D) (lesser value comparing row A and B; except for 60-days which equals the final CY 2024 in-network lower MOOP limit from row B per § 422.100(f)(4)(iv)(D)</t>
    </r>
    <r>
      <rPr>
        <i/>
        <sz val="11"/>
        <color theme="1"/>
        <rFont val="Calibri"/>
        <family val="2"/>
      </rPr>
      <t>(3)</t>
    </r>
    <r>
      <rPr>
        <sz val="11"/>
        <color theme="1"/>
        <rFont val="Calibri"/>
        <family val="2"/>
      </rPr>
      <t>)</t>
    </r>
  </si>
  <si>
    <t>Unrounded contract year 2024 intermediate MOOP inpatient hospital acute cost sharing limits per § 422.100(f)(4)(iv)(D)(2) (lesser value comparing row C and row D)</t>
  </si>
  <si>
    <t>Table 2: CY 2024 Durable Medical Equipment (DME) Diabetic Shoes or Inserts Copayment Limit for Lower and Intermediate MOOP Types</t>
  </si>
  <si>
    <t>Table 3: CY 2024 DME Diabetic Shoes or Inserts Copayment Limit for Mandatory MOOP Type</t>
  </si>
  <si>
    <t>DME Diabetic Shoes and Inserts HCPCS Description</t>
  </si>
  <si>
    <t>A5500</t>
  </si>
  <si>
    <t>Diab shoe for density insert</t>
  </si>
  <si>
    <t>Diabetic custom molded shoe</t>
  </si>
  <si>
    <t>A5501</t>
  </si>
  <si>
    <t>Multi den insert direct form</t>
  </si>
  <si>
    <t>A5512</t>
  </si>
  <si>
    <t>Multi den insert custom mold</t>
  </si>
  <si>
    <t>A5513</t>
  </si>
  <si>
    <t>Medicare FFS Allowed Service Units as Percent of Total</t>
  </si>
  <si>
    <t>Table 1: CY 2024 Dialysis Services Copayment Limit</t>
  </si>
  <si>
    <t>All MOOP Types</t>
  </si>
  <si>
    <t>Weighted Average Price (Column E x Column F)</t>
  </si>
  <si>
    <t>Average Price (Column C / Column D)</t>
  </si>
  <si>
    <t>Median</t>
  </si>
  <si>
    <t>Medicare FFS Allowed Amount (Total Per Session)</t>
  </si>
  <si>
    <t>Medicare FFS Allowed Amount (Total Per Visit)</t>
  </si>
  <si>
    <t>Table 2: CY 2024 Urgently Needed Services Copayment Limits by MOOP Type</t>
  </si>
  <si>
    <t>Table 2: CY 2024 Therapeutic Radiological Services Copayment Limit</t>
  </si>
  <si>
    <t>Table 4: In-Network MOOP Limits by Contract Year</t>
  </si>
  <si>
    <t>Table 5: Percent Change of In-Network MOOP Limits from Prior Contract Year</t>
  </si>
  <si>
    <t>A5514</t>
  </si>
  <si>
    <t>Table 1: CY 2024 Part B Drugs-Insulin Cost Sharing Limit*</t>
  </si>
  <si>
    <t xml:space="preserve"> *Per Inflation Reduction Act and § 422.100(j)(1)</t>
  </si>
  <si>
    <t xml:space="preserve">Cost sharing limit for one month's supply per insulin type per beneficiary </t>
  </si>
  <si>
    <t>$0.00 to $3,850.00</t>
  </si>
  <si>
    <t>$3,851.00 to $6,350.00</t>
  </si>
  <si>
    <t>$6,351.00 to $8,850.00</t>
  </si>
  <si>
    <t>$0.00 to $5,750.00</t>
  </si>
  <si>
    <t>$3,851.00 to $9,550.00</t>
  </si>
  <si>
    <t xml:space="preserve">Lowest dollar range of the contract year 2023 MOOP limit per § 422.101(d)(3)(ii) ($0 for the lower MOOP; one dollar above the in-network lower MOOP in Table 1, row E for the intermediate MOOP; one dollar above the in-network intermediate MOOP in Table 2, row D for the mandatory MOOP) </t>
  </si>
  <si>
    <t>$6,351.00 to $13,300.00</t>
  </si>
  <si>
    <t>Final contract year 2024 combined and total catastrophic MOOP limit dollar ranges per § 422.101(d)(3)(ii) (range between rows C and D)</t>
  </si>
  <si>
    <t>Occupational Therapist in Private Practice</t>
  </si>
  <si>
    <t>Table 1: CY 2024 Skilled Nursing Facility First 20 Days Cost Sharing Limit by MOOP Type</t>
  </si>
  <si>
    <t>$20.00/day</t>
  </si>
  <si>
    <t>$10.00/day</t>
  </si>
  <si>
    <t>$0.00/day</t>
  </si>
  <si>
    <t>Table 2: CY 2024 Skilled Nursing Facility Days 21 - 100 Cost Sharing Limit (All MOOP Types)</t>
  </si>
  <si>
    <t>$203.00/day</t>
  </si>
  <si>
    <r>
      <t>Cost sharing limit per visit by MOOP type per § 422.113(b)(2)(v)(B)</t>
    </r>
    <r>
      <rPr>
        <i/>
        <sz val="11"/>
        <color theme="1"/>
        <rFont val="Calibri"/>
        <family val="2"/>
        <scheme val="minor"/>
      </rPr>
      <t>(2)</t>
    </r>
  </si>
  <si>
    <r>
      <rPr>
        <vertAlign val="superscript"/>
        <sz val="11"/>
        <color theme="1"/>
        <rFont val="Calibri"/>
        <family val="2"/>
        <scheme val="minor"/>
      </rPr>
      <t>2</t>
    </r>
    <r>
      <rPr>
        <sz val="11"/>
        <color theme="1"/>
        <rFont val="Calibri"/>
        <family val="2"/>
        <scheme val="minor"/>
      </rPr>
      <t xml:space="preserve"> For purposes of calculating these values for the intermediate MOOP limit, the comparison amount in row E for the mandatory MOOP limit is used per § 422.100(f)(8)(i)(B).</t>
    </r>
  </si>
  <si>
    <r>
      <rPr>
        <vertAlign val="superscript"/>
        <sz val="11"/>
        <color theme="1"/>
        <rFont val="Calibri"/>
        <family val="2"/>
        <scheme val="minor"/>
      </rPr>
      <t>3</t>
    </r>
    <r>
      <rPr>
        <sz val="11"/>
        <color theme="1"/>
        <rFont val="Calibri"/>
        <family val="2"/>
        <scheme val="minor"/>
      </rPr>
      <t xml:space="preserve"> For purposes of calculating these values for the intermediate MOOP limit, the comparison amount in row E for the mandatory MOOP limit is used per § 422.100(f)(8)(i)(B).</t>
    </r>
  </si>
  <si>
    <t>CY 2024 Projected Weighted Average Price (Column G x 1.08)</t>
  </si>
  <si>
    <t>A5507</t>
  </si>
  <si>
    <t xml:space="preserve">Modification diabetic shoe  </t>
  </si>
  <si>
    <r>
      <rPr>
        <vertAlign val="superscript"/>
        <sz val="11"/>
        <color theme="1"/>
        <rFont val="Calibri"/>
        <family val="2"/>
        <scheme val="minor"/>
      </rPr>
      <t>2</t>
    </r>
    <r>
      <rPr>
        <sz val="11"/>
        <color theme="1"/>
        <rFont val="Calibri"/>
        <family val="2"/>
        <scheme val="minor"/>
      </rPr>
      <t xml:space="preserve"> Section 422.100(f)(8)(i) requires use of Medicare FFS data projections based on the coinsurance limits that would apply in 2026, which is necessary for service categories subject to paragraph (f)(6)(iii), where the coinsurance percentages are changing overtime. For purposes of paragraph (j)(1), the applicable coinsurance percentage is the same for contract years 2024 through 2026 and thereafter, unless the cost sharing requirements in original Medicare change. </t>
    </r>
  </si>
  <si>
    <r>
      <rPr>
        <vertAlign val="superscript"/>
        <sz val="11"/>
        <color rgb="FF000000"/>
        <rFont val="Calibri"/>
        <family val="2"/>
        <scheme val="minor"/>
      </rPr>
      <t>1</t>
    </r>
    <r>
      <rPr>
        <sz val="11"/>
        <color rgb="FF000000"/>
        <rFont val="Calibri"/>
        <family val="2"/>
        <scheme val="minor"/>
      </rPr>
      <t xml:space="preserve"> Compared to the CY 2023 projected total average Medicare FFS allowed amount, OACT used an additional HCPCS code for diabetic shoe modifications (A5507) and an adjustment factor to project costs to develop the total Medicare FFS weighted average for the “DME – diabetic shoes or inserts” service category. These changes increase the CY 2024 total Medicare FFS projected weighted average allowed amount from $50 to $54. </t>
    </r>
  </si>
  <si>
    <t>Projected CY 2024 Part A Deductible*</t>
  </si>
  <si>
    <r>
      <t>Projected Part A Deductible</t>
    </r>
    <r>
      <rPr>
        <vertAlign val="superscript"/>
        <sz val="11"/>
        <color theme="1"/>
        <rFont val="Calibri"/>
        <family val="2"/>
      </rPr>
      <t>1</t>
    </r>
  </si>
  <si>
    <r>
      <t>Projected Part B Professional Psychiatric Day 1 Costs</t>
    </r>
    <r>
      <rPr>
        <vertAlign val="superscript"/>
        <sz val="11"/>
        <color theme="1"/>
        <rFont val="Calibri"/>
        <family val="2"/>
      </rPr>
      <t>1,2</t>
    </r>
  </si>
  <si>
    <r>
      <t>Projected Part B Professional Psychiatric Day 3 Costs</t>
    </r>
    <r>
      <rPr>
        <vertAlign val="superscript"/>
        <sz val="11"/>
        <color theme="1"/>
        <rFont val="Calibri"/>
        <family val="2"/>
      </rPr>
      <t>1,2</t>
    </r>
  </si>
  <si>
    <r>
      <t>Projected Part B Professional Psychiatric Day 2 Costs</t>
    </r>
    <r>
      <rPr>
        <vertAlign val="superscript"/>
        <sz val="11"/>
        <color theme="1"/>
        <rFont val="Calibri"/>
        <family val="2"/>
      </rPr>
      <t>1,2</t>
    </r>
  </si>
  <si>
    <r>
      <t>Projected Part B Professional Psychiatric Day 4 Costs</t>
    </r>
    <r>
      <rPr>
        <vertAlign val="superscript"/>
        <sz val="11"/>
        <color theme="1"/>
        <rFont val="Calibri"/>
        <family val="2"/>
      </rPr>
      <t>1,2</t>
    </r>
  </si>
  <si>
    <r>
      <t>Projected Part B Professional Psychiatric Day 5 Costs</t>
    </r>
    <r>
      <rPr>
        <vertAlign val="superscript"/>
        <sz val="11"/>
        <color theme="1"/>
        <rFont val="Calibri"/>
        <family val="2"/>
      </rPr>
      <t>1,2</t>
    </r>
  </si>
  <si>
    <r>
      <t>Projected Part B Professional Psychiatric Day 6+ Costs</t>
    </r>
    <r>
      <rPr>
        <vertAlign val="superscript"/>
        <sz val="11"/>
        <color theme="1"/>
        <rFont val="Calibri"/>
        <family val="2"/>
      </rPr>
      <t>1,2</t>
    </r>
  </si>
  <si>
    <r>
      <rPr>
        <vertAlign val="superscript"/>
        <sz val="11"/>
        <color theme="1"/>
        <rFont val="Calibri"/>
        <family val="2"/>
      </rPr>
      <t>2</t>
    </r>
    <r>
      <rPr>
        <sz val="11"/>
        <color theme="1"/>
        <rFont val="Calibri"/>
        <family val="2"/>
      </rPr>
      <t>These amounts contain 100% of ESRD Cost Differential per § 422.100(f)(4)(vi)(B).</t>
    </r>
  </si>
  <si>
    <r>
      <t>Projected Part B Professional Acute Day 1 Costs</t>
    </r>
    <r>
      <rPr>
        <vertAlign val="superscript"/>
        <sz val="11"/>
        <color theme="1"/>
        <rFont val="Calibri"/>
        <family val="2"/>
      </rPr>
      <t>1,2</t>
    </r>
  </si>
  <si>
    <r>
      <t>Projected Part B Professional Acute Day 3 Costs</t>
    </r>
    <r>
      <rPr>
        <vertAlign val="superscript"/>
        <sz val="11"/>
        <color theme="1"/>
        <rFont val="Calibri"/>
        <family val="2"/>
      </rPr>
      <t>1,2</t>
    </r>
  </si>
  <si>
    <r>
      <t>Projected Part B Professional Acute Day 2 Costs</t>
    </r>
    <r>
      <rPr>
        <vertAlign val="superscript"/>
        <sz val="11"/>
        <color theme="1"/>
        <rFont val="Calibri"/>
        <family val="2"/>
      </rPr>
      <t>1,2</t>
    </r>
  </si>
  <si>
    <r>
      <t>Projected Part B Professional Acute Day 4 Costs</t>
    </r>
    <r>
      <rPr>
        <vertAlign val="superscript"/>
        <sz val="11"/>
        <color theme="1"/>
        <rFont val="Calibri"/>
        <family val="2"/>
      </rPr>
      <t>1,2</t>
    </r>
  </si>
  <si>
    <r>
      <t>Projected Part B Professional Acute Day 5 Costs</t>
    </r>
    <r>
      <rPr>
        <vertAlign val="superscript"/>
        <sz val="11"/>
        <color theme="1"/>
        <rFont val="Calibri"/>
        <family val="2"/>
      </rPr>
      <t>1,2</t>
    </r>
  </si>
  <si>
    <r>
      <t>Projected Part B Professional Acute Day 6+ Costs</t>
    </r>
    <r>
      <rPr>
        <vertAlign val="superscript"/>
        <sz val="11"/>
        <color theme="1"/>
        <rFont val="Calibri"/>
        <family val="2"/>
      </rPr>
      <t>1,2</t>
    </r>
  </si>
  <si>
    <t>CY 2024 Medicare FFS percentiles (with 100% ESRD cost differential) per § 422.100(f)(4)(v)(A) and (vi)(B) (95th percentile for the mandatory MOOP; 85th percentile for the lower MOOP)*</t>
  </si>
  <si>
    <t>Table 1: CY 2024 Inpatient Hospital Acute Medicare FFS Data Projections</t>
  </si>
  <si>
    <r>
      <rPr>
        <vertAlign val="superscript"/>
        <sz val="11"/>
        <color theme="1"/>
        <rFont val="Calibri"/>
        <family val="2"/>
      </rPr>
      <t>2</t>
    </r>
    <r>
      <rPr>
        <sz val="11"/>
        <color theme="1"/>
        <rFont val="Calibri"/>
        <family val="2"/>
      </rPr>
      <t>These amounts contain 100% of ESRD Cost Differential per § 422.100(f)(4)(vi)(B)</t>
    </r>
  </si>
  <si>
    <t>Table 1: CY 2024 Inpatient Hospital Psychiatric Medicare FFS Data Projections</t>
  </si>
  <si>
    <r>
      <t>Contract year 2024 projected total average Medicare FFS allowed amount</t>
    </r>
    <r>
      <rPr>
        <vertAlign val="superscript"/>
        <sz val="11"/>
        <color theme="1"/>
        <rFont val="Calibri"/>
        <family val="2"/>
        <scheme val="minor"/>
      </rPr>
      <t>1</t>
    </r>
  </si>
  <si>
    <r>
      <t>Contract year 2024 projected total average Medicare FFS allowed amount</t>
    </r>
    <r>
      <rPr>
        <vertAlign val="superscript"/>
        <sz val="11"/>
        <rFont val="Calibri"/>
        <family val="2"/>
        <scheme val="minor"/>
      </rPr>
      <t>1</t>
    </r>
  </si>
  <si>
    <t>Table 1: CY 2024 Urgently Needed Services Medicare FFS Data Projections</t>
  </si>
  <si>
    <r>
      <t>Contract year 2024 projected total average Medicare FFS allowed amount per day</t>
    </r>
    <r>
      <rPr>
        <vertAlign val="superscript"/>
        <sz val="11"/>
        <rFont val="Calibri"/>
        <family val="2"/>
        <scheme val="minor"/>
      </rPr>
      <t>1</t>
    </r>
  </si>
  <si>
    <r>
      <t>Contract year 2024 projected total average Medicare FFS allowed amount</t>
    </r>
    <r>
      <rPr>
        <vertAlign val="superscript"/>
        <sz val="11"/>
        <rFont val="Calibri"/>
        <family val="2"/>
        <scheme val="minor"/>
      </rPr>
      <t>2</t>
    </r>
  </si>
  <si>
    <t>Table 1: CY 2024 Primary Care Physician Medicare FFS Data Projections</t>
  </si>
  <si>
    <t>Table 1: CY 2024 Chiropractic Care Medicare FFS Data Projections</t>
  </si>
  <si>
    <t>Table 1: CY 2024 Occupational Therapy Medicare FFS Data Projections</t>
  </si>
  <si>
    <t>Table 1: CY 2024 Physician Specialist Medicare FFS Data Projections</t>
  </si>
  <si>
    <t>Table 1: CY 2024 Mental Health Specialty Services Medicare FFS Data Projections</t>
  </si>
  <si>
    <t>Table 1: CY 2024 Psychiatric Services Medicare FFS Data Projections</t>
  </si>
  <si>
    <t>Table 1: CY 2024 Physical Therapy and Speech-language Pathology Medicare FFS Data Projections</t>
  </si>
  <si>
    <r>
      <t>Contract year 2024 projected total median Medicare FFS allowed amount (the lesser value comparing row A and B in Table 1, per § 422.100(f)(7))</t>
    </r>
    <r>
      <rPr>
        <vertAlign val="superscript"/>
        <sz val="11"/>
        <rFont val="Calibri"/>
        <family val="2"/>
        <scheme val="minor"/>
      </rPr>
      <t xml:space="preserve">1 </t>
    </r>
  </si>
  <si>
    <t>Table 1: CY 2024 Therapeutic Radiological Services Medicare FFS Data Projections</t>
  </si>
  <si>
    <t>Contract year 2024 projected total average Medicare FFS allowed amount*</t>
  </si>
  <si>
    <r>
      <t>Table 1: CY 2024 DME Diabetic Shoes and Inserts Medicare FFS Data Projections</t>
    </r>
    <r>
      <rPr>
        <vertAlign val="superscript"/>
        <sz val="14"/>
        <rFont val="Calibri"/>
        <family val="2"/>
        <scheme val="minor"/>
      </rPr>
      <t>1</t>
    </r>
  </si>
  <si>
    <r>
      <t>Contract year 2024 projected total median Medicare FFS allowed amount (the lesser value comparing row A and B in Table 1, per § 422.100(f)(7))</t>
    </r>
    <r>
      <rPr>
        <vertAlign val="superscript"/>
        <sz val="11"/>
        <rFont val="Calibri"/>
        <family val="2"/>
        <scheme val="minor"/>
      </rPr>
      <t>1</t>
    </r>
  </si>
  <si>
    <t>Table 2: CY 2024 Part B Drugs - Chemotherapy/Radiation Drugs Services Copayment Limit</t>
  </si>
  <si>
    <t>Table 1: CY 2024 Part B Drugs - Chemotherapy/Radiation Drugs Medicare FFS Data Projections</t>
  </si>
  <si>
    <t>Table 2: CY 2024 Part B Drugs - Other Services Copayment Limit</t>
  </si>
  <si>
    <t>Table 1: CY 2024 Part B Drugs - Other Medicare FFS Data Projections</t>
  </si>
  <si>
    <t xml:space="preserve">*This amount is based on 2021 Medicare FFS data and OACT's costs and utilization projections between 2021 to 2024. The OACT employed generally accepted actuarial principles and practices in calculating this projected amount (as finalized in § 422.100(f)(7)). </t>
  </si>
  <si>
    <r>
      <rPr>
        <vertAlign val="superscript"/>
        <sz val="11"/>
        <rFont val="Calibri"/>
        <family val="2"/>
      </rPr>
      <t>1</t>
    </r>
    <r>
      <rPr>
        <sz val="11"/>
        <rFont val="Calibri"/>
        <family val="2"/>
      </rPr>
      <t xml:space="preserve">These amounts are based on 2022 Medicare FFS data and OACT's projections for 2024. The OACT employed generally accepted actuarial principles and practices in calculating this projected amount (as finalized in § 422.100(f)(7)). </t>
    </r>
  </si>
  <si>
    <t xml:space="preserve">*This amount is based on 2022 Medicare FFS data and OACT's cost projections for 2024. The OACT employed generally accepted actuarial principles and practices in calculating this projected amount (as finalized in § 422.100(f)(7)). </t>
  </si>
  <si>
    <r>
      <rPr>
        <vertAlign val="superscript"/>
        <sz val="11"/>
        <color theme="1"/>
        <rFont val="Calibri"/>
        <family val="2"/>
        <scheme val="minor"/>
      </rPr>
      <t>1</t>
    </r>
    <r>
      <rPr>
        <sz val="11"/>
        <color theme="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cardiac rehabilitation session (based on HCPCS codes 93797 and 93798), weighted by the type of setting (such as, hospital outpatient departments and provider offices).  The OACT employed generally accepted actuarial principles and practices in calculating this projected amount (as finalized in § 422.100(f)(7)).</t>
    </r>
  </si>
  <si>
    <r>
      <rPr>
        <vertAlign val="superscript"/>
        <sz val="11"/>
        <color theme="1"/>
        <rFont val="Calibri"/>
        <family val="2"/>
        <scheme val="minor"/>
      </rPr>
      <t>1</t>
    </r>
    <r>
      <rPr>
        <sz val="11"/>
        <color theme="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intensive cardiac rehabilitation session (based on HCPCS codes G0422 and G0423), weighted by the type of setting (such as, hospital outpatient departments and provider offices).  The OACT employed generally accepted actuarial principles and practices in calculating this projected amount (as finalized in § 422.100(f)(7)).</t>
    </r>
  </si>
  <si>
    <r>
      <rPr>
        <vertAlign val="superscript"/>
        <sz val="11"/>
        <color theme="1"/>
        <rFont val="Calibri"/>
        <family val="2"/>
        <scheme val="minor"/>
      </rPr>
      <t>1</t>
    </r>
    <r>
      <rPr>
        <sz val="11"/>
        <color theme="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pulmonary rehabilitation session (based on HCPCS code G0424), weighted by the type of setting (such as, hospital outpatient departments and provider offices).  The OACT employed generally accepted actuarial principles and practices in calculating this projected amount (as finalized in § 422.100(f)(7)).</t>
    </r>
  </si>
  <si>
    <r>
      <t>Medicare FFS Allowed Amount</t>
    </r>
    <r>
      <rPr>
        <vertAlign val="superscript"/>
        <sz val="11"/>
        <color rgb="FF000000"/>
        <rFont val="Calibri"/>
        <family val="2"/>
        <scheme val="minor"/>
      </rPr>
      <t>2</t>
    </r>
  </si>
  <si>
    <r>
      <t>Medicare FFS Allowed Service Unit</t>
    </r>
    <r>
      <rPr>
        <vertAlign val="superscript"/>
        <sz val="11"/>
        <color rgb="FF000000"/>
        <rFont val="Calibri"/>
        <family val="2"/>
        <scheme val="minor"/>
      </rPr>
      <t>2</t>
    </r>
  </si>
  <si>
    <t>Lower and Intermediate MOOP Types</t>
  </si>
  <si>
    <r>
      <rPr>
        <vertAlign val="superscript"/>
        <sz val="11"/>
        <rFont val="Calibri"/>
        <family val="2"/>
        <scheme val="minor"/>
      </rPr>
      <t>1</t>
    </r>
    <r>
      <rPr>
        <sz val="11"/>
        <rFont val="Calibri"/>
        <family val="2"/>
        <scheme val="minor"/>
      </rPr>
      <t xml:space="preserve"> This amount is based on 2022 Medicare FFS data and the increase between 2021 to 2022 to project to CY 2024. This amount represents the contract year 2024 projected total average Medicare FFS allowed amount per SET for PAD session (based on CPT code 93668), weighted by the type of setting (such as, hospital outpatient departments and provider offices).  The OACT employed generally accepted actuarial principles and practices in calculating this projected amount (as finalized in § 422.100(f)(7)).</t>
    </r>
  </si>
  <si>
    <r>
      <rPr>
        <vertAlign val="superscript"/>
        <sz val="11"/>
        <color theme="1"/>
        <rFont val="Calibri"/>
        <family val="2"/>
        <scheme val="minor"/>
      </rPr>
      <t>1</t>
    </r>
    <r>
      <rPr>
        <sz val="11"/>
        <color theme="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urgent care visit, weighted by the number of visits rendered. This amount includes Medicare's payment plus the out-of-pocket cost for the visit code as well as the other services rendered and Part B drug costs. The OACT employed generally accepted actuarial principles and practices in calculating this projected amount (as finalized in § 422.100(f)(7)).</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</si>
  <si>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day of partial hospitalization (including APC codes 5863 and 5853), weighted by the type of setting (such as, hospital outpatient departments and community mental health centers).  The OACT employed generally accepted actuarial principles and practices in calculating this projected amount (as finalized in § 422.100(f)(7)).</t>
    </r>
  </si>
  <si>
    <r>
      <rPr>
        <vertAlign val="superscript"/>
        <sz val="11"/>
        <rFont val="Calibri"/>
        <family val="2"/>
        <scheme val="minor"/>
      </rPr>
      <t>2</t>
    </r>
    <r>
      <rPr>
        <sz val="11"/>
        <rFont val="Calibri"/>
        <family val="2"/>
        <scheme val="minor"/>
      </rPr>
      <t xml:space="preserve"> This amount is based on 2021 Medicare FFS data and OACT's cost and utilization projections between 2021 to 2024. This amount represents the contract year 2024 projected total Medicare FFS weighted average cost per home health visit, including services in the Medicare FFS home health bundle (such as, nurse, aid, therapist, certain medical supplies and medications) but no other services (such as other medications, supplies, and DME).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</si>
  <si>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primary care visit (excluding drug costs), weighted by utilization of the following provider specialty types: family practice, general practice, internal medicine, and geriatric medicine.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</si>
  <si>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visit (excluding drug costs) for the provider specialty type: chiropractor.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</si>
  <si>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visit (excluding drug costs) for the provider specialty type: occupational therapist in private practice.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</si>
  <si>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physician specialist visit (excluding drug costs), weighted by utilization of the following provider specialty types: cardiology, gastroenterology, nephrology, and ENT (otolaryngology).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</si>
  <si>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mental health specialty visit (excluding drug costs), weighted by utilization of the following provider specialty types: clinical psychologist, licensed clinical social worker, and psychiatry.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</si>
  <si>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visit (excluding drug costs) for the provider specialty type: psychiatry.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</si>
  <si>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average Medicare FFS allowed amount per physical therapy or speech-therapy visit (excluding drug costs), weighted by utilization of the following provider specialty types: physical medicine and rehabilitation and speech-language pathologists.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</si>
  <si>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median Medicare FFS allowed amount per session (excluding Part B drug costs).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</si>
  <si>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median Medicare FFS allowed amount per cancer treatment session (including Part B drug IRA effects and costs from betos/HCPCS codes that have a chemotherapy grouper and takes into consideration drug, administration, and place of service costs).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</si>
  <si>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2021 Medicare FFS data and OACT's cost and utilization projections between 2021 to 2024. This amount represents the contract year 2024 projected total median Medicare FFS allowed amount for Part B drugs (excluding insulin and Part B-chemotherapy/radiation drugs) received on a per visit basis, including professional costs, drug costs, facility costs, the Part A deductible cap for outpatient department cases, and Part B drug IRA effects. The OACT employed generally accepted actuarial principles and practices in calculating this projected amount (as finalized in § 422.100(f)(7)). </t>
    </r>
  </si>
  <si>
    <r>
      <rPr>
        <vertAlign val="superscript"/>
        <sz val="11"/>
        <rFont val="Calibri"/>
        <family val="2"/>
        <scheme val="minor"/>
      </rPr>
      <t>1</t>
    </r>
    <r>
      <rPr>
        <sz val="11"/>
        <rFont val="Calibri"/>
        <family val="2"/>
        <scheme val="minor"/>
      </rPr>
      <t xml:space="preserve"> This amount is based on 2023 Medicare FFS published prices and 2022 Medicare FFS utilization and then to project to CY 2024, OACT applies the increase between 2022 to 2023 to that data. This amount represents the contract year 2024 projected total average Medicare FFS allowed amount per dialysis session cost (including facility fees, approximated physician fees, and Part B drug costs), weighted by all types of dialysis and settings (such as, hospital outpatient departments and provider offices). The OACT employed generally accepted actuarial principles and practices in calculating this projected amount (as finalized in § 422.100(f)(7)). </t>
    </r>
  </si>
  <si>
    <r>
      <rPr>
        <vertAlign val="superscript"/>
        <sz val="11"/>
        <rFont val="Calibri"/>
        <family val="2"/>
        <scheme val="minor"/>
      </rPr>
      <t xml:space="preserve">2 </t>
    </r>
    <r>
      <rPr>
        <sz val="11"/>
        <rFont val="Calibri"/>
        <family val="2"/>
        <scheme val="minor"/>
      </rPr>
      <t>These amounts reflect 2022 Quarter 3 Medicare FFS published prices and utilization.</t>
    </r>
  </si>
  <si>
    <t xml:space="preserve">* This amount is based on 2022 Quarter 3 Medicare FFS published prices and utilization and then to project to CY 2024, OACT applies the increase between 2022 to 2023 to that data. This amount represents the contract year 2024 projected total average Medicare FFS allowed amount for diabetic shoes or inserts (without Part B deductible adjustment), weighted by utilization of the DME shoes, inserts, and shoe modifications HCPCS codes in Table 1. The OACT employed generally accepted actuarial principles and practices in calculating this projected amount (as finalized in § 422.100(f)(7)). </t>
  </si>
  <si>
    <r>
      <rPr>
        <vertAlign val="superscript"/>
        <sz val="11"/>
        <rFont val="Calibri"/>
        <family val="2"/>
        <scheme val="minor"/>
      </rPr>
      <t>1</t>
    </r>
    <r>
      <rPr>
        <sz val="11"/>
        <rFont val="Calibri"/>
        <family val="2"/>
        <scheme val="minor"/>
      </rPr>
      <t xml:space="preserve"> This amount is based on 2022 Quarter 3 Medicare FFS published prices and utilization and then to project to CY 2024, OACT applies the increase between 2022 to 2023 to that data. This amount represents the contract year 2024 projected total average Medicare FFS allowed amount for diabetic shoes or inserts (without a Part B deductible adjustment), weighted by utilization of the DME shoes, inserts, and shoe modifications HCPCS codes in Table 1. The OACT employed generally accepted actuarial principles and practices in calculating this projected amount (as finalized in § 422.100(f)(7)). </t>
    </r>
  </si>
  <si>
    <t>Multi den insert dir carv/cam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</si>
</sst>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quot;$&quot;#,##0.00"/>
  </numFmts>
  <fonts count="25" x14ac:knownFonts="1">
    <font>
      <sz val="11"/>
      <color theme="1"/>
      <name val="Calibri"/>
      <family val="2"/>
      <scheme val="minor"/>
    </font>
    <font>
      <sz val="11"/>
      <color theme="1"/>
      <name val="Calibri"/>
      <family val="2"/>
      <scheme val="minor"/>
    </font>
    <font>
      <sz val="11"/>
      <color rgb="FF000000"/>
      <name val="Calibri"/>
      <family val="2"/>
      <scheme val="minor"/>
    </font>
    <font>
      <sz val="10"/>
      <color rgb="FF000000"/>
      <name val="Arial"/>
      <family val="2"/>
    </font>
    <font>
      <sz val="11"/>
      <name val="Calibri"/>
      <family val="2"/>
      <scheme val="minor"/>
    </font>
    <font>
      <sz val="11"/>
      <color rgb="FFFF0000"/>
      <name val="Calibri"/>
      <family val="2"/>
      <scheme val="minor"/>
    </font>
    <font>
      <sz val="11"/>
      <color theme="1"/>
      <name val="Calibri"/>
      <family val="2"/>
    </font>
    <font>
      <sz val="11"/>
      <color rgb="FF000000"/>
      <name val="Calibri"/>
      <family val="2"/>
    </font>
    <font>
      <sz val="11"/>
      <name val="Calibri"/>
      <family val="2"/>
    </font>
    <font>
      <sz val="10"/>
      <color rgb="FF000000"/>
      <name val="Arial"/>
      <family val="2"/>
    </font>
    <font>
      <sz val="14"/>
      <color rgb="FF000000"/>
      <name val="Calibri"/>
      <family val="2"/>
    </font>
    <font>
      <sz val="14"/>
      <color theme="1"/>
      <name val="Times New Roman"/>
      <family val="1"/>
    </font>
    <font>
      <i/>
      <sz val="11"/>
      <color theme="1"/>
      <name val="Calibri"/>
      <family val="2"/>
    </font>
    <font>
      <i/>
      <sz val="11"/>
      <color theme="1"/>
      <name val="Calibri"/>
      <family val="2"/>
      <scheme val="minor"/>
    </font>
    <font>
      <sz val="14"/>
      <color theme="1"/>
      <name val="Calibri"/>
      <family val="2"/>
      <scheme val="minor"/>
    </font>
    <font>
      <vertAlign val="superscript"/>
      <sz val="11"/>
      <color theme="1"/>
      <name val="Calibri"/>
      <family val="2"/>
      <scheme val="minor"/>
    </font>
    <font>
      <vertAlign val="superscript"/>
      <sz val="14"/>
      <color theme="1"/>
      <name val="Calibri"/>
      <family val="2"/>
      <scheme val="minor"/>
    </font>
    <font>
      <sz val="14"/>
      <name val="Calibri"/>
      <family val="2"/>
      <scheme val="minor"/>
    </font>
    <font>
      <i/>
      <sz val="12"/>
      <color theme="1"/>
      <name val="Calibri"/>
      <family val="2"/>
      <scheme val="minor"/>
    </font>
    <font>
      <vertAlign val="superscript"/>
      <sz val="11"/>
      <name val="Calibri"/>
      <family val="2"/>
      <scheme val="minor"/>
    </font>
    <font>
      <sz val="14"/>
      <name val="Calibri"/>
      <family val="2"/>
    </font>
    <font>
      <vertAlign val="superscript"/>
      <sz val="14"/>
      <name val="Calibri"/>
      <family val="2"/>
      <scheme val="minor"/>
    </font>
    <font>
      <vertAlign val="superscript"/>
      <sz val="11"/>
      <color rgb="FF000000"/>
      <name val="Calibri"/>
      <family val="2"/>
      <scheme val="minor"/>
    </font>
    <font>
      <vertAlign val="superscript"/>
      <sz val="11"/>
      <color theme="1"/>
      <name val="Calibri"/>
      <family val="2"/>
    </font>
    <font>
      <vertAlign val="superscript"/>
      <sz val="11"/>
      <name val="Calibri"/>
      <family val="2"/>
    </font>
  </fonts>
  <fills count="7">
    <fill>
      <patternFill patternType="none"/>
    </fill>
    <fill>
      <patternFill patternType="gray125"/>
    </fill>
    <fill>
      <patternFill patternType="solid">
        <fgColor rgb="FFB9CDE5"/>
        <bgColor indexed="64"/>
      </patternFill>
    </fill>
    <fill>
      <patternFill patternType="solid">
        <fgColor theme="0"/>
        <bgColor indexed="64"/>
      </patternFill>
    </fill>
    <fill>
      <patternFill patternType="solid">
        <fgColor rgb="FF92D050"/>
        <bgColor indexed="64"/>
      </patternFill>
    </fill>
    <fill>
      <patternFill patternType="solid">
        <fgColor rgb="FFB4C6E7"/>
        <bgColor indexed="64"/>
      </patternFill>
    </fill>
    <fill>
      <patternFill patternType="solid">
        <fgColor theme="8"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1">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9" fillId="0" borderId="0"/>
    <xf numFmtId="9" fontId="9" fillId="0" borderId="0" applyFont="0" applyFill="0" applyBorder="0" applyAlignment="0" applyProtection="0"/>
    <xf numFmtId="0" fontId="3" fillId="0" borderId="0"/>
  </cellStyleXfs>
  <cellXfs count="223">
    <xf numFmtId="0" fontId="0" fillId="0" borderId="0" xfId="0"/>
    <xf numFmtId="0" fontId="0" fillId="0" borderId="0" xfId="0" applyAlignment="1">
      <alignment wrapText="1"/>
    </xf>
    <xf numFmtId="8" fontId="0" fillId="0" borderId="0" xfId="0" applyNumberFormat="1"/>
    <xf numFmtId="6" fontId="0" fillId="0" borderId="0" xfId="0" applyNumberFormat="1"/>
    <xf numFmtId="0" fontId="5" fillId="0" borderId="0" xfId="0" applyFont="1"/>
    <xf numFmtId="165" fontId="0" fillId="0" borderId="8" xfId="0" applyNumberFormat="1" applyBorder="1" applyAlignment="1">
      <alignment wrapText="1"/>
    </xf>
    <xf numFmtId="165" fontId="0" fillId="0" borderId="12" xfId="0" applyNumberFormat="1" applyBorder="1" applyAlignment="1">
      <alignment wrapText="1"/>
    </xf>
    <xf numFmtId="9" fontId="1" fillId="0" borderId="4" xfId="3" applyBorder="1" applyAlignment="1">
      <alignment wrapText="1"/>
    </xf>
    <xf numFmtId="0" fontId="0" fillId="0" borderId="0" xfId="0" applyFont="1" applyAlignment="1">
      <alignment horizontal="left" vertical="top" wrapText="1"/>
    </xf>
    <xf numFmtId="0" fontId="0" fillId="0" borderId="0" xfId="0" applyFont="1"/>
    <xf numFmtId="0" fontId="6" fillId="0" borderId="0" xfId="0" applyFont="1" applyBorder="1" applyAlignment="1">
      <alignment wrapText="1"/>
    </xf>
    <xf numFmtId="165" fontId="7" fillId="0" borderId="0" xfId="1" applyNumberFormat="1" applyFont="1" applyBorder="1" applyAlignment="1">
      <alignment wrapText="1"/>
    </xf>
    <xf numFmtId="165" fontId="7" fillId="0" borderId="0" xfId="1" applyNumberFormat="1" applyFont="1" applyBorder="1" applyAlignment="1">
      <alignment horizontal="center" wrapText="1"/>
    </xf>
    <xf numFmtId="165" fontId="7" fillId="0" borderId="6" xfId="1" applyNumberFormat="1" applyFont="1" applyBorder="1" applyAlignment="1">
      <alignment wrapText="1"/>
    </xf>
    <xf numFmtId="0" fontId="0" fillId="6" borderId="1" xfId="0" applyFont="1" applyFill="1" applyBorder="1" applyAlignment="1">
      <alignment horizontal="center" vertical="top" wrapText="1"/>
    </xf>
    <xf numFmtId="0" fontId="0" fillId="4" borderId="1" xfId="0" applyFont="1" applyFill="1" applyBorder="1" applyAlignment="1">
      <alignment horizontal="left" vertical="top" wrapText="1"/>
    </xf>
    <xf numFmtId="0" fontId="0" fillId="0" borderId="13" xfId="0" applyFont="1" applyBorder="1" applyAlignment="1">
      <alignment horizontal="left" vertical="top" wrapText="1"/>
    </xf>
    <xf numFmtId="0" fontId="0" fillId="0" borderId="13" xfId="0" applyFont="1" applyBorder="1" applyAlignment="1">
      <alignment horizontal="center" vertical="top" wrapText="1"/>
    </xf>
    <xf numFmtId="0" fontId="0" fillId="0" borderId="10" xfId="0" applyFont="1" applyBorder="1" applyAlignment="1">
      <alignment horizontal="center" vertical="top" wrapText="1"/>
    </xf>
    <xf numFmtId="0" fontId="0" fillId="0" borderId="10" xfId="0" applyFont="1" applyBorder="1" applyAlignment="1">
      <alignment horizontal="left" vertical="top" wrapText="1"/>
    </xf>
    <xf numFmtId="0" fontId="0" fillId="0" borderId="15" xfId="0" applyFont="1" applyBorder="1" applyAlignment="1">
      <alignment horizontal="center" vertical="top" wrapText="1"/>
    </xf>
    <xf numFmtId="0" fontId="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4" xfId="0" applyFont="1" applyBorder="1" applyAlignment="1">
      <alignment horizontal="left" vertical="top" wrapText="1"/>
    </xf>
    <xf numFmtId="0" fontId="4" fillId="0" borderId="10" xfId="0" applyFont="1" applyBorder="1" applyAlignment="1">
      <alignment horizontal="left" vertical="top" wrapText="1"/>
    </xf>
    <xf numFmtId="0" fontId="4" fillId="0" borderId="13" xfId="0" applyFont="1" applyBorder="1" applyAlignment="1">
      <alignment horizontal="left" vertical="top" wrapText="1"/>
    </xf>
    <xf numFmtId="165" fontId="7" fillId="0" borderId="12" xfId="1" applyNumberFormat="1" applyFont="1" applyBorder="1" applyAlignment="1">
      <alignment wrapText="1"/>
    </xf>
    <xf numFmtId="165" fontId="7" fillId="0" borderId="12" xfId="1" applyNumberFormat="1" applyFont="1" applyFill="1" applyBorder="1" applyAlignment="1">
      <alignment wrapText="1"/>
    </xf>
    <xf numFmtId="165" fontId="7" fillId="0" borderId="7" xfId="1" applyNumberFormat="1" applyFont="1" applyBorder="1" applyAlignment="1">
      <alignment wrapText="1"/>
    </xf>
    <xf numFmtId="165" fontId="7" fillId="0" borderId="8" xfId="1" applyNumberFormat="1" applyFont="1" applyBorder="1" applyAlignment="1">
      <alignment wrapText="1"/>
    </xf>
    <xf numFmtId="165" fontId="7" fillId="0" borderId="2" xfId="1" applyNumberFormat="1" applyFont="1" applyBorder="1" applyAlignment="1">
      <alignment wrapText="1"/>
    </xf>
    <xf numFmtId="165" fontId="7" fillId="0" borderId="11" xfId="1" applyNumberFormat="1" applyFont="1" applyBorder="1" applyAlignment="1">
      <alignment wrapText="1"/>
    </xf>
    <xf numFmtId="165" fontId="7" fillId="0" borderId="9" xfId="1" applyNumberFormat="1" applyFont="1" applyFill="1" applyBorder="1" applyAlignment="1">
      <alignment wrapText="1"/>
    </xf>
    <xf numFmtId="10" fontId="0" fillId="0" borderId="0" xfId="3" applyNumberFormat="1" applyFont="1" applyAlignment="1">
      <alignment horizontal="left" vertical="top" wrapText="1"/>
    </xf>
    <xf numFmtId="0" fontId="0" fillId="0" borderId="0" xfId="0" applyAlignment="1">
      <alignment horizontal="left" wrapText="1"/>
    </xf>
    <xf numFmtId="9" fontId="0" fillId="0" borderId="13" xfId="0" applyNumberFormat="1" applyFill="1" applyBorder="1"/>
    <xf numFmtId="8" fontId="0" fillId="0" borderId="13" xfId="0" applyNumberFormat="1" applyFill="1" applyBorder="1"/>
    <xf numFmtId="0" fontId="0" fillId="0" borderId="14" xfId="0" applyFill="1" applyBorder="1" applyAlignment="1">
      <alignment horizontal="center"/>
    </xf>
    <xf numFmtId="8" fontId="0" fillId="0" borderId="14" xfId="0" applyNumberFormat="1" applyFill="1" applyBorder="1"/>
    <xf numFmtId="0" fontId="14" fillId="2" borderId="14" xfId="0" applyFont="1" applyFill="1" applyBorder="1" applyAlignment="1">
      <alignment vertical="top" wrapText="1"/>
    </xf>
    <xf numFmtId="165" fontId="0" fillId="0" borderId="1" xfId="0" applyNumberFormat="1" applyBorder="1" applyAlignment="1">
      <alignment wrapText="1"/>
    </xf>
    <xf numFmtId="0" fontId="17" fillId="2" borderId="1" xfId="0" applyFont="1" applyFill="1" applyBorder="1" applyAlignment="1">
      <alignment vertical="top" wrapText="1"/>
    </xf>
    <xf numFmtId="0" fontId="14" fillId="2" borderId="1" xfId="0" applyFont="1" applyFill="1" applyBorder="1" applyAlignment="1">
      <alignment vertical="top" wrapText="1"/>
    </xf>
    <xf numFmtId="9" fontId="0" fillId="0" borderId="14" xfId="3" applyFont="1" applyBorder="1" applyAlignment="1">
      <alignment wrapText="1"/>
    </xf>
    <xf numFmtId="9" fontId="0" fillId="0" borderId="13" xfId="3" applyFont="1" applyBorder="1" applyAlignment="1">
      <alignment wrapText="1"/>
    </xf>
    <xf numFmtId="9" fontId="0" fillId="0" borderId="10" xfId="3" applyFont="1" applyBorder="1" applyAlignment="1">
      <alignment wrapText="1"/>
    </xf>
    <xf numFmtId="165" fontId="2" fillId="0" borderId="1" xfId="0" applyNumberFormat="1" applyFont="1" applyBorder="1" applyAlignment="1">
      <alignment horizontal="center" wrapText="1"/>
    </xf>
    <xf numFmtId="10" fontId="2" fillId="0" borderId="1" xfId="3" applyNumberFormat="1" applyFont="1" applyBorder="1" applyAlignment="1">
      <alignment horizontal="center" wrapText="1"/>
    </xf>
    <xf numFmtId="165" fontId="2" fillId="0" borderId="1" xfId="0" applyNumberFormat="1" applyFont="1" applyFill="1" applyBorder="1" applyAlignment="1">
      <alignment horizontal="center" wrapText="1"/>
    </xf>
    <xf numFmtId="165" fontId="4" fillId="0" borderId="1" xfId="0" applyNumberFormat="1" applyFont="1" applyFill="1" applyBorder="1" applyAlignment="1">
      <alignment horizontal="center" wrapText="1"/>
    </xf>
    <xf numFmtId="4" fontId="4" fillId="0" borderId="1" xfId="0" applyNumberFormat="1" applyFont="1" applyFill="1" applyBorder="1" applyAlignment="1">
      <alignment horizontal="center" wrapText="1"/>
    </xf>
    <xf numFmtId="4" fontId="4" fillId="0" borderId="0" xfId="0" applyNumberFormat="1" applyFont="1" applyFill="1" applyBorder="1" applyAlignment="1">
      <alignment horizontal="center" wrapText="1"/>
    </xf>
    <xf numFmtId="165" fontId="0" fillId="0" borderId="0" xfId="0" applyNumberFormat="1"/>
    <xf numFmtId="0" fontId="0" fillId="4" borderId="1" xfId="0" applyFont="1" applyFill="1" applyBorder="1" applyAlignment="1">
      <alignment horizontal="center" vertical="top" wrapText="1"/>
    </xf>
    <xf numFmtId="8" fontId="7" fillId="4" borderId="1" xfId="1" applyNumberFormat="1" applyFont="1" applyFill="1" applyBorder="1" applyAlignment="1">
      <alignment wrapText="1"/>
    </xf>
    <xf numFmtId="165" fontId="7" fillId="4" borderId="1" xfId="1" applyNumberFormat="1" applyFont="1" applyFill="1" applyBorder="1" applyAlignment="1">
      <alignment wrapText="1"/>
    </xf>
    <xf numFmtId="8" fontId="7" fillId="4" borderId="10" xfId="1" applyNumberFormat="1" applyFont="1" applyFill="1" applyBorder="1" applyAlignment="1">
      <alignment wrapText="1"/>
    </xf>
    <xf numFmtId="0" fontId="0" fillId="4" borderId="10" xfId="0" applyFont="1" applyFill="1" applyBorder="1" applyAlignment="1">
      <alignment horizontal="center" vertical="top" wrapText="1"/>
    </xf>
    <xf numFmtId="0" fontId="0" fillId="4" borderId="10" xfId="0" applyFont="1" applyFill="1" applyBorder="1" applyAlignment="1">
      <alignment horizontal="left" vertical="top" wrapText="1"/>
    </xf>
    <xf numFmtId="8" fontId="0" fillId="4" borderId="1" xfId="0" applyNumberFormat="1" applyFill="1" applyBorder="1"/>
    <xf numFmtId="8" fontId="0" fillId="0" borderId="14" xfId="0" applyNumberFormat="1" applyFill="1" applyBorder="1" applyAlignment="1"/>
    <xf numFmtId="165" fontId="7" fillId="0" borderId="12" xfId="1" applyNumberFormat="1" applyFont="1" applyFill="1" applyBorder="1" applyAlignment="1">
      <alignment horizontal="center" wrapText="1"/>
    </xf>
    <xf numFmtId="0" fontId="4" fillId="4" borderId="1" xfId="0" applyFont="1" applyFill="1" applyBorder="1" applyAlignment="1">
      <alignment horizontal="left" vertical="top" wrapText="1"/>
    </xf>
    <xf numFmtId="165" fontId="4" fillId="0" borderId="13" xfId="1" applyNumberFormat="1" applyFont="1" applyFill="1" applyBorder="1" applyAlignment="1">
      <alignment horizontal="center" wrapText="1"/>
    </xf>
    <xf numFmtId="165" fontId="4" fillId="0" borderId="10" xfId="1" applyNumberFormat="1" applyFont="1" applyFill="1" applyBorder="1" applyAlignment="1">
      <alignment horizontal="center" wrapText="1"/>
    </xf>
    <xf numFmtId="165" fontId="4" fillId="0" borderId="14" xfId="0" applyNumberFormat="1" applyFont="1" applyFill="1" applyBorder="1"/>
    <xf numFmtId="164" fontId="4" fillId="0" borderId="8" xfId="2" applyNumberFormat="1" applyFont="1" applyFill="1" applyBorder="1"/>
    <xf numFmtId="165" fontId="4" fillId="0" borderId="13" xfId="0" applyNumberFormat="1" applyFont="1" applyFill="1" applyBorder="1"/>
    <xf numFmtId="164" fontId="4" fillId="0" borderId="12" xfId="2" applyNumberFormat="1" applyFont="1" applyFill="1" applyBorder="1"/>
    <xf numFmtId="165" fontId="4" fillId="0" borderId="10" xfId="0" applyNumberFormat="1" applyFont="1" applyFill="1" applyBorder="1"/>
    <xf numFmtId="164" fontId="4" fillId="0" borderId="9" xfId="2" applyNumberFormat="1" applyFont="1" applyFill="1" applyBorder="1"/>
    <xf numFmtId="165" fontId="4" fillId="0" borderId="1" xfId="0" applyNumberFormat="1" applyFont="1" applyFill="1" applyBorder="1" applyAlignment="1">
      <alignment wrapText="1"/>
    </xf>
    <xf numFmtId="164" fontId="4" fillId="0" borderId="1" xfId="2" applyNumberFormat="1" applyFont="1" applyFill="1" applyBorder="1"/>
    <xf numFmtId="0" fontId="0" fillId="0" borderId="0" xfId="0" applyAlignment="1"/>
    <xf numFmtId="4" fontId="4" fillId="0" borderId="6" xfId="0" applyNumberFormat="1" applyFont="1" applyFill="1" applyBorder="1" applyAlignment="1">
      <alignment horizontal="center" wrapText="1"/>
    </xf>
    <xf numFmtId="164" fontId="1" fillId="0" borderId="1" xfId="2" applyNumberFormat="1" applyBorder="1" applyAlignment="1">
      <alignment wrapText="1"/>
    </xf>
    <xf numFmtId="8" fontId="0" fillId="0" borderId="1" xfId="0" applyNumberFormat="1" applyFill="1" applyBorder="1" applyAlignment="1"/>
    <xf numFmtId="165" fontId="2" fillId="0" borderId="0" xfId="0" applyNumberFormat="1" applyFont="1" applyFill="1" applyBorder="1" applyAlignment="1">
      <alignment horizontal="center" wrapText="1"/>
    </xf>
    <xf numFmtId="165" fontId="7" fillId="0" borderId="0" xfId="1" applyNumberFormat="1" applyFont="1" applyBorder="1" applyAlignment="1">
      <alignment horizontal="center" wrapText="1"/>
    </xf>
    <xf numFmtId="165" fontId="7" fillId="0" borderId="12" xfId="1" applyNumberFormat="1" applyFont="1" applyBorder="1" applyAlignment="1">
      <alignment horizontal="center" wrapText="1"/>
    </xf>
    <xf numFmtId="2" fontId="4" fillId="0" borderId="1" xfId="2" applyNumberFormat="1" applyFont="1" applyFill="1" applyBorder="1" applyAlignment="1">
      <alignment horizontal="center" wrapText="1"/>
    </xf>
    <xf numFmtId="8" fontId="0" fillId="0" borderId="14" xfId="0" applyNumberFormat="1" applyFont="1" applyBorder="1" applyAlignment="1">
      <alignment horizontal="right" wrapText="1"/>
    </xf>
    <xf numFmtId="8" fontId="0" fillId="0" borderId="13" xfId="0" applyNumberFormat="1" applyFont="1" applyBorder="1" applyAlignment="1">
      <alignment horizontal="right" wrapText="1"/>
    </xf>
    <xf numFmtId="8" fontId="4" fillId="0" borderId="13" xfId="0" applyNumberFormat="1" applyFont="1" applyFill="1" applyBorder="1" applyAlignment="1">
      <alignment horizontal="right" wrapText="1"/>
    </xf>
    <xf numFmtId="8" fontId="0" fillId="0" borderId="10" xfId="0" applyNumberFormat="1" applyFont="1" applyBorder="1" applyAlignment="1">
      <alignment horizontal="right" wrapText="1"/>
    </xf>
    <xf numFmtId="0" fontId="0" fillId="4" borderId="1" xfId="0" applyFont="1" applyFill="1" applyBorder="1" applyAlignment="1">
      <alignment horizontal="right" wrapText="1"/>
    </xf>
    <xf numFmtId="8" fontId="4" fillId="0" borderId="13" xfId="0" applyNumberFormat="1" applyFont="1" applyBorder="1" applyAlignment="1">
      <alignment horizontal="right" wrapText="1"/>
    </xf>
    <xf numFmtId="8" fontId="0" fillId="4" borderId="1" xfId="0" applyNumberFormat="1" applyFont="1" applyFill="1" applyBorder="1" applyAlignment="1">
      <alignment horizontal="right" wrapText="1"/>
    </xf>
    <xf numFmtId="10" fontId="0" fillId="0" borderId="13" xfId="3" applyNumberFormat="1" applyFont="1" applyBorder="1" applyAlignment="1">
      <alignment horizontal="right" wrapText="1"/>
    </xf>
    <xf numFmtId="10" fontId="0" fillId="0" borderId="13" xfId="3" applyNumberFormat="1" applyFont="1" applyBorder="1" applyAlignment="1">
      <alignment horizontal="center" wrapText="1"/>
    </xf>
    <xf numFmtId="10" fontId="0" fillId="0" borderId="10" xfId="3" applyNumberFormat="1" applyFont="1" applyBorder="1" applyAlignment="1">
      <alignment horizontal="right" wrapText="1"/>
    </xf>
    <xf numFmtId="8" fontId="0" fillId="0" borderId="13" xfId="3" applyNumberFormat="1" applyFont="1" applyBorder="1" applyAlignment="1">
      <alignment horizontal="right" wrapText="1"/>
    </xf>
    <xf numFmtId="8" fontId="0" fillId="0" borderId="13" xfId="0" applyNumberFormat="1" applyFont="1" applyBorder="1" applyAlignment="1">
      <alignment horizontal="center" wrapText="1"/>
    </xf>
    <xf numFmtId="8" fontId="0" fillId="0" borderId="10" xfId="3" applyNumberFormat="1" applyFont="1" applyBorder="1" applyAlignment="1">
      <alignment horizontal="right" wrapText="1"/>
    </xf>
    <xf numFmtId="0" fontId="6" fillId="2" borderId="13"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2" xfId="0" applyFont="1" applyBorder="1" applyAlignment="1">
      <alignment vertical="top" wrapText="1"/>
    </xf>
    <xf numFmtId="0" fontId="6" fillId="0" borderId="13" xfId="0" applyFont="1" applyBorder="1" applyAlignment="1">
      <alignment horizontal="center" vertical="top" wrapText="1"/>
    </xf>
    <xf numFmtId="0" fontId="6" fillId="0" borderId="10" xfId="0" applyFont="1" applyBorder="1" applyAlignment="1">
      <alignment horizontal="center" vertical="top" wrapText="1"/>
    </xf>
    <xf numFmtId="0" fontId="6" fillId="0" borderId="9" xfId="0" applyFont="1" applyBorder="1" applyAlignment="1">
      <alignment vertical="top" wrapText="1"/>
    </xf>
    <xf numFmtId="165" fontId="8" fillId="0" borderId="14" xfId="1" applyNumberFormat="1" applyFont="1" applyFill="1" applyBorder="1" applyAlignment="1">
      <alignment horizontal="center" wrapText="1"/>
    </xf>
    <xf numFmtId="0" fontId="6" fillId="2" borderId="12" xfId="0" applyFont="1" applyFill="1" applyBorder="1" applyAlignment="1">
      <alignment horizontal="center" vertical="top" wrapText="1"/>
    </xf>
    <xf numFmtId="0" fontId="6" fillId="0" borderId="14" xfId="0" applyFont="1" applyBorder="1" applyAlignment="1">
      <alignment vertical="top" wrapText="1"/>
    </xf>
    <xf numFmtId="0" fontId="8" fillId="0" borderId="13" xfId="0" applyFont="1" applyBorder="1" applyAlignment="1">
      <alignment vertical="top" wrapText="1"/>
    </xf>
    <xf numFmtId="0" fontId="6" fillId="0" borderId="12" xfId="0" applyFont="1" applyBorder="1" applyAlignment="1">
      <alignment horizontal="center" vertical="top" wrapText="1"/>
    </xf>
    <xf numFmtId="0" fontId="6" fillId="0" borderId="13" xfId="0" applyFont="1" applyBorder="1" applyAlignment="1">
      <alignment vertical="top" wrapText="1"/>
    </xf>
    <xf numFmtId="0" fontId="6" fillId="0" borderId="12" xfId="0" applyFont="1" applyFill="1" applyBorder="1" applyAlignment="1">
      <alignment horizontal="center" vertical="top" wrapText="1"/>
    </xf>
    <xf numFmtId="0" fontId="6" fillId="4" borderId="4" xfId="0" applyFont="1" applyFill="1" applyBorder="1" applyAlignment="1">
      <alignment horizontal="center" vertical="top" wrapText="1"/>
    </xf>
    <xf numFmtId="0" fontId="6" fillId="4" borderId="1" xfId="0" applyFont="1" applyFill="1" applyBorder="1" applyAlignment="1">
      <alignment vertical="top" wrapText="1"/>
    </xf>
    <xf numFmtId="0" fontId="6" fillId="2" borderId="1"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4" borderId="1" xfId="0" applyFont="1" applyFill="1" applyBorder="1" applyAlignment="1">
      <alignment horizontal="center" vertical="top" wrapText="1"/>
    </xf>
    <xf numFmtId="0" fontId="6" fillId="4" borderId="4" xfId="0" applyFont="1" applyFill="1" applyBorder="1" applyAlignment="1">
      <alignment vertical="top" wrapText="1"/>
    </xf>
    <xf numFmtId="0" fontId="6" fillId="0" borderId="1"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6" fillId="4" borderId="10" xfId="0" applyFont="1" applyFill="1" applyBorder="1" applyAlignment="1">
      <alignment horizontal="center" vertical="top" wrapText="1"/>
    </xf>
    <xf numFmtId="0" fontId="6" fillId="4" borderId="9" xfId="0" applyFont="1" applyFill="1" applyBorder="1" applyAlignment="1">
      <alignment vertical="top" wrapText="1"/>
    </xf>
    <xf numFmtId="8" fontId="0" fillId="0" borderId="13" xfId="0" applyNumberFormat="1" applyFont="1" applyFill="1" applyBorder="1" applyAlignment="1">
      <alignment horizontal="right" wrapText="1"/>
    </xf>
    <xf numFmtId="8" fontId="0" fillId="4" borderId="10" xfId="0" applyNumberFormat="1" applyFont="1" applyFill="1" applyBorder="1" applyAlignment="1">
      <alignment horizontal="right" wrapText="1"/>
    </xf>
    <xf numFmtId="0" fontId="14" fillId="2" borderId="1" xfId="0" applyFont="1" applyFill="1" applyBorder="1" applyAlignment="1">
      <alignment horizontal="center" vertical="top"/>
    </xf>
    <xf numFmtId="0" fontId="0" fillId="0" borderId="13" xfId="0" applyFill="1" applyBorder="1" applyAlignment="1">
      <alignment horizontal="center" vertical="top"/>
    </xf>
    <xf numFmtId="0" fontId="0" fillId="0" borderId="13" xfId="0" applyFill="1" applyBorder="1" applyAlignment="1">
      <alignment vertical="top" wrapText="1"/>
    </xf>
    <xf numFmtId="0" fontId="0" fillId="0" borderId="14" xfId="0" applyFill="1" applyBorder="1" applyAlignment="1">
      <alignment horizontal="center" vertical="top"/>
    </xf>
    <xf numFmtId="0" fontId="0" fillId="0" borderId="14" xfId="0" applyFill="1" applyBorder="1" applyAlignment="1">
      <alignment vertical="top" wrapText="1"/>
    </xf>
    <xf numFmtId="0" fontId="0" fillId="4" borderId="1" xfId="0" applyFill="1" applyBorder="1" applyAlignment="1">
      <alignment horizontal="center" vertical="top"/>
    </xf>
    <xf numFmtId="0" fontId="0" fillId="4" borderId="1" xfId="0" applyFill="1" applyBorder="1" applyAlignment="1">
      <alignment vertical="top" wrapText="1"/>
    </xf>
    <xf numFmtId="0" fontId="3" fillId="2" borderId="1" xfId="10" applyFont="1" applyFill="1" applyBorder="1" applyAlignment="1">
      <alignment horizontal="center" vertical="top" wrapText="1"/>
    </xf>
    <xf numFmtId="0" fontId="2" fillId="2" borderId="1" xfId="0" applyFont="1" applyFill="1" applyBorder="1" applyAlignment="1">
      <alignment horizontal="center" vertical="top" wrapText="1"/>
    </xf>
    <xf numFmtId="0" fontId="4" fillId="0" borderId="13" xfId="0" applyFont="1" applyFill="1" applyBorder="1" applyAlignment="1">
      <alignment vertical="top" wrapText="1"/>
    </xf>
    <xf numFmtId="0" fontId="16" fillId="2" borderId="1" xfId="0" applyFont="1" applyFill="1" applyBorder="1" applyAlignment="1">
      <alignment horizontal="center" vertical="top"/>
    </xf>
    <xf numFmtId="0" fontId="0" fillId="0" borderId="11" xfId="0" applyFill="1" applyBorder="1" applyAlignment="1">
      <alignment vertical="top" wrapText="1"/>
    </xf>
    <xf numFmtId="0" fontId="2" fillId="2" borderId="1" xfId="0" applyFont="1" applyFill="1" applyBorder="1" applyAlignment="1">
      <alignment vertical="top" wrapText="1"/>
    </xf>
    <xf numFmtId="9" fontId="2" fillId="3" borderId="1" xfId="0" applyNumberFormat="1" applyFont="1" applyFill="1" applyBorder="1" applyAlignment="1">
      <alignment horizontal="left" vertical="top" wrapText="1"/>
    </xf>
    <xf numFmtId="6" fontId="1" fillId="0" borderId="1" xfId="2" applyNumberFormat="1" applyFont="1" applyFill="1" applyBorder="1" applyAlignment="1">
      <alignment horizontal="center" wrapText="1"/>
    </xf>
    <xf numFmtId="0" fontId="0" fillId="0" borderId="14" xfId="0" applyBorder="1" applyAlignment="1">
      <alignment vertical="top" wrapText="1"/>
    </xf>
    <xf numFmtId="0" fontId="0" fillId="0" borderId="13" xfId="0" applyBorder="1" applyAlignment="1">
      <alignment vertical="top" wrapText="1"/>
    </xf>
    <xf numFmtId="0" fontId="4" fillId="0" borderId="10" xfId="0" applyFont="1" applyBorder="1" applyAlignment="1">
      <alignment vertical="top" wrapText="1"/>
    </xf>
    <xf numFmtId="0" fontId="0" fillId="0" borderId="1" xfId="0" applyFont="1" applyBorder="1" applyAlignment="1">
      <alignment vertical="top" wrapText="1"/>
    </xf>
    <xf numFmtId="0" fontId="4" fillId="0" borderId="14" xfId="0" applyFont="1" applyBorder="1" applyAlignment="1">
      <alignment vertical="top" wrapText="1"/>
    </xf>
    <xf numFmtId="0" fontId="0" fillId="0" borderId="10" xfId="0" applyBorder="1" applyAlignment="1">
      <alignment vertical="top" wrapText="1"/>
    </xf>
    <xf numFmtId="0" fontId="0" fillId="0" borderId="0" xfId="0" applyAlignment="1">
      <alignment horizontal="center" vertical="top"/>
    </xf>
    <xf numFmtId="0" fontId="0" fillId="0" borderId="9" xfId="0" applyBorder="1" applyAlignment="1">
      <alignment horizontal="center" vertical="top"/>
    </xf>
    <xf numFmtId="6" fontId="4" fillId="0" borderId="1" xfId="2" applyNumberFormat="1" applyFont="1" applyFill="1" applyBorder="1" applyAlignment="1">
      <alignment horizontal="center" wrapText="1"/>
    </xf>
    <xf numFmtId="9" fontId="4" fillId="3" borderId="1" xfId="0" applyNumberFormat="1" applyFont="1" applyFill="1" applyBorder="1" applyAlignment="1">
      <alignment horizontal="left" vertical="top" wrapText="1"/>
    </xf>
    <xf numFmtId="0" fontId="0" fillId="0" borderId="8" xfId="0" applyBorder="1" applyAlignment="1">
      <alignment horizontal="center" vertical="top"/>
    </xf>
    <xf numFmtId="9" fontId="2" fillId="3" borderId="0" xfId="0" applyNumberFormat="1" applyFont="1" applyFill="1" applyBorder="1" applyAlignment="1">
      <alignment horizontal="left" vertical="top" wrapText="1"/>
    </xf>
    <xf numFmtId="0" fontId="0" fillId="0" borderId="12" xfId="0" applyBorder="1" applyAlignment="1">
      <alignment horizontal="center" vertical="top"/>
    </xf>
    <xf numFmtId="9" fontId="2" fillId="3" borderId="10" xfId="0" applyNumberFormat="1" applyFont="1" applyFill="1" applyBorder="1" applyAlignment="1">
      <alignment horizontal="left" vertical="top" wrapText="1"/>
    </xf>
    <xf numFmtId="6" fontId="4" fillId="0" borderId="13" xfId="2" applyNumberFormat="1" applyFont="1" applyFill="1" applyBorder="1" applyAlignment="1">
      <alignment horizontal="center" wrapText="1"/>
    </xf>
    <xf numFmtId="6" fontId="4" fillId="0" borderId="10" xfId="2" applyNumberFormat="1" applyFont="1" applyFill="1" applyBorder="1" applyAlignment="1">
      <alignment horizontal="center" wrapText="1"/>
    </xf>
    <xf numFmtId="9" fontId="2" fillId="3" borderId="8" xfId="0" applyNumberFormat="1" applyFont="1" applyFill="1" applyBorder="1" applyAlignment="1">
      <alignment horizontal="left" vertical="top" wrapText="1"/>
    </xf>
    <xf numFmtId="6" fontId="4" fillId="0" borderId="8" xfId="2" applyNumberFormat="1" applyFont="1" applyFill="1" applyBorder="1" applyAlignment="1">
      <alignment horizontal="center" wrapText="1"/>
    </xf>
    <xf numFmtId="0" fontId="0" fillId="0" borderId="0" xfId="0" applyAlignment="1">
      <alignment vertical="top"/>
    </xf>
    <xf numFmtId="10" fontId="2" fillId="0" borderId="0" xfId="3" applyNumberFormat="1" applyFont="1" applyBorder="1" applyAlignment="1">
      <alignment horizontal="center" wrapText="1"/>
    </xf>
    <xf numFmtId="165" fontId="4" fillId="0" borderId="0" xfId="0" applyNumberFormat="1" applyFont="1" applyFill="1" applyBorder="1" applyAlignment="1">
      <alignment horizontal="center" wrapText="1"/>
    </xf>
    <xf numFmtId="0" fontId="4" fillId="0" borderId="13" xfId="0" applyFont="1" applyFill="1" applyBorder="1" applyAlignment="1">
      <alignment horizontal="left" vertical="top" wrapText="1"/>
    </xf>
    <xf numFmtId="0" fontId="6" fillId="0" borderId="14" xfId="0" applyFont="1" applyFill="1" applyBorder="1" applyAlignment="1">
      <alignment horizontal="center" vertical="top" wrapText="1"/>
    </xf>
    <xf numFmtId="0" fontId="6" fillId="0" borderId="12" xfId="0" applyFont="1" applyFill="1" applyBorder="1" applyAlignment="1">
      <alignment vertical="top" wrapText="1"/>
    </xf>
    <xf numFmtId="0" fontId="6" fillId="0" borderId="13" xfId="0"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9" xfId="0" applyFont="1" applyFill="1" applyBorder="1" applyAlignment="1">
      <alignment vertical="top" wrapText="1"/>
    </xf>
    <xf numFmtId="0" fontId="6" fillId="0" borderId="14" xfId="0" applyFont="1" applyFill="1" applyBorder="1" applyAlignment="1">
      <alignment horizontal="center" wrapText="1"/>
    </xf>
    <xf numFmtId="0" fontId="6" fillId="0" borderId="12" xfId="0" applyFont="1" applyFill="1" applyBorder="1" applyAlignment="1">
      <alignment wrapText="1"/>
    </xf>
    <xf numFmtId="0" fontId="0" fillId="0" borderId="13" xfId="0" applyFont="1" applyFill="1" applyBorder="1" applyAlignment="1">
      <alignment horizontal="left" vertical="top" wrapText="1"/>
    </xf>
    <xf numFmtId="0" fontId="0" fillId="0" borderId="13" xfId="0" applyFont="1" applyFill="1" applyBorder="1" applyAlignment="1">
      <alignment vertical="top" wrapText="1"/>
    </xf>
    <xf numFmtId="0" fontId="4" fillId="0" borderId="11" xfId="0" applyFont="1" applyFill="1" applyBorder="1" applyAlignment="1">
      <alignment vertical="top" wrapText="1"/>
    </xf>
    <xf numFmtId="0" fontId="14" fillId="2" borderId="1" xfId="0" applyFont="1" applyFill="1" applyBorder="1" applyAlignment="1">
      <alignment horizontal="center" vertical="top"/>
    </xf>
    <xf numFmtId="0" fontId="18" fillId="2" borderId="1" xfId="0" applyFont="1" applyFill="1" applyBorder="1" applyAlignment="1">
      <alignment horizontal="left" vertical="top"/>
    </xf>
    <xf numFmtId="0" fontId="18" fillId="2" borderId="1" xfId="0" applyFont="1" applyFill="1" applyBorder="1" applyAlignment="1">
      <alignment horizontal="left" vertical="top"/>
    </xf>
    <xf numFmtId="0" fontId="18" fillId="2" borderId="5" xfId="0" applyFont="1" applyFill="1" applyBorder="1" applyAlignment="1">
      <alignment horizontal="left" vertical="top"/>
    </xf>
    <xf numFmtId="0" fontId="18" fillId="2" borderId="3" xfId="0" applyFont="1" applyFill="1" applyBorder="1" applyAlignment="1">
      <alignment horizontal="left" vertical="top"/>
    </xf>
    <xf numFmtId="0" fontId="18" fillId="2" borderId="4" xfId="0" applyFont="1" applyFill="1" applyBorder="1" applyAlignment="1">
      <alignment horizontal="left" vertical="top"/>
    </xf>
    <xf numFmtId="0" fontId="18" fillId="2" borderId="8" xfId="0" applyFont="1" applyFill="1" applyBorder="1" applyAlignment="1">
      <alignment horizontal="left" vertical="top"/>
    </xf>
    <xf numFmtId="0" fontId="14" fillId="5" borderId="1" xfId="0" applyFont="1" applyFill="1" applyBorder="1" applyAlignment="1">
      <alignment horizontal="centerContinuous" vertical="top" wrapText="1"/>
    </xf>
    <xf numFmtId="0" fontId="10" fillId="2" borderId="1" xfId="0" applyFont="1" applyFill="1" applyBorder="1" applyAlignment="1">
      <alignment vertical="top" wrapText="1"/>
    </xf>
    <xf numFmtId="0" fontId="10" fillId="2" borderId="1" xfId="0" applyFont="1" applyFill="1" applyBorder="1" applyAlignment="1">
      <alignment horizontal="centerContinuous" vertical="top" wrapText="1"/>
    </xf>
    <xf numFmtId="0" fontId="20" fillId="2" borderId="1" xfId="0" applyFont="1" applyFill="1" applyBorder="1" applyAlignment="1">
      <alignment horizontal="centerContinuous" vertical="top" wrapText="1"/>
    </xf>
    <xf numFmtId="0" fontId="8" fillId="0" borderId="6" xfId="0" applyFont="1" applyFill="1" applyBorder="1" applyAlignment="1">
      <alignment horizontal="centerContinuous" vertical="top" wrapText="1"/>
    </xf>
    <xf numFmtId="165" fontId="7" fillId="0" borderId="0" xfId="1" applyNumberFormat="1" applyFont="1" applyBorder="1" applyAlignment="1">
      <alignment horizontal="centerContinuous" wrapText="1"/>
    </xf>
    <xf numFmtId="165" fontId="7" fillId="0" borderId="12" xfId="1" applyNumberFormat="1" applyFont="1" applyBorder="1" applyAlignment="1">
      <alignment horizontal="centerContinuous" wrapText="1"/>
    </xf>
    <xf numFmtId="165" fontId="7" fillId="0" borderId="7" xfId="1" applyNumberFormat="1" applyFont="1" applyBorder="1" applyAlignment="1">
      <alignment horizontal="centerContinuous" wrapText="1"/>
    </xf>
    <xf numFmtId="165" fontId="7" fillId="0" borderId="6" xfId="1" applyNumberFormat="1" applyFont="1" applyBorder="1" applyAlignment="1">
      <alignment horizontal="centerContinuous" wrapText="1"/>
    </xf>
    <xf numFmtId="165" fontId="7" fillId="0" borderId="8" xfId="1" applyNumberFormat="1" applyFont="1" applyBorder="1" applyAlignment="1">
      <alignment horizontal="centerContinuous" wrapText="1"/>
    </xf>
    <xf numFmtId="8" fontId="7" fillId="0" borderId="11" xfId="1" applyNumberFormat="1" applyFont="1" applyBorder="1" applyAlignment="1">
      <alignment horizontal="centerContinuous" wrapText="1"/>
    </xf>
    <xf numFmtId="44" fontId="7" fillId="0" borderId="0" xfId="1" applyNumberFormat="1" applyFont="1" applyBorder="1" applyAlignment="1">
      <alignment horizontal="centerContinuous" wrapText="1"/>
    </xf>
    <xf numFmtId="44" fontId="7" fillId="0" borderId="12" xfId="1" applyNumberFormat="1" applyFont="1" applyBorder="1" applyAlignment="1">
      <alignment horizontal="centerContinuous" wrapText="1"/>
    </xf>
    <xf numFmtId="165" fontId="7" fillId="0" borderId="11" xfId="1" applyNumberFormat="1" applyFont="1" applyBorder="1" applyAlignment="1">
      <alignment horizontal="centerContinuous" wrapText="1"/>
    </xf>
    <xf numFmtId="0" fontId="4" fillId="0" borderId="6" xfId="0" applyFont="1" applyFill="1" applyBorder="1" applyAlignment="1">
      <alignment horizontal="centerContinuous" vertical="top" wrapText="1"/>
    </xf>
    <xf numFmtId="0" fontId="6" fillId="0" borderId="0" xfId="0" applyFont="1" applyFill="1" applyBorder="1" applyAlignment="1">
      <alignment horizontal="centerContinuous" vertical="top" wrapText="1"/>
    </xf>
    <xf numFmtId="0" fontId="10" fillId="2" borderId="5" xfId="0" applyFont="1" applyFill="1" applyBorder="1" applyAlignment="1">
      <alignment horizontal="centerContinuous" vertical="top" wrapText="1"/>
    </xf>
    <xf numFmtId="0" fontId="10" fillId="2" borderId="3" xfId="0" applyFont="1" applyFill="1" applyBorder="1" applyAlignment="1">
      <alignment horizontal="centerContinuous" vertical="top" wrapText="1"/>
    </xf>
    <xf numFmtId="0" fontId="10" fillId="2" borderId="4" xfId="0" applyFont="1" applyFill="1" applyBorder="1" applyAlignment="1">
      <alignment horizontal="centerContinuous" vertical="top" wrapText="1"/>
    </xf>
    <xf numFmtId="0" fontId="4" fillId="0" borderId="6" xfId="0" applyFont="1" applyFill="1" applyBorder="1" applyAlignment="1">
      <alignment horizontal="centerContinuous" wrapText="1"/>
    </xf>
    <xf numFmtId="0" fontId="14" fillId="2" borderId="1" xfId="0" applyFont="1" applyFill="1" applyBorder="1" applyAlignment="1">
      <alignment horizontal="centerContinuous" vertical="top"/>
    </xf>
    <xf numFmtId="0" fontId="0" fillId="2" borderId="1" xfId="0" applyFill="1" applyBorder="1" applyAlignment="1">
      <alignment horizontal="centerContinuous" vertical="top"/>
    </xf>
    <xf numFmtId="8" fontId="0" fillId="0" borderId="1" xfId="0" applyNumberFormat="1" applyFill="1" applyBorder="1" applyAlignment="1">
      <alignment horizontal="centerContinuous"/>
    </xf>
    <xf numFmtId="0" fontId="0" fillId="0" borderId="6" xfId="0" applyFont="1" applyFill="1" applyBorder="1" applyAlignment="1">
      <alignment horizontal="centerContinuous" vertical="top" wrapText="1"/>
    </xf>
    <xf numFmtId="0" fontId="0" fillId="0" borderId="0" xfId="0" applyFill="1" applyAlignment="1">
      <alignment horizontal="centerContinuous" vertical="top" wrapText="1"/>
    </xf>
    <xf numFmtId="0" fontId="18" fillId="2" borderId="1" xfId="0" applyFont="1" applyFill="1" applyBorder="1" applyAlignment="1">
      <alignment horizontal="centerContinuous" vertical="top"/>
    </xf>
    <xf numFmtId="0" fontId="11" fillId="5" borderId="4" xfId="0" applyFont="1" applyFill="1" applyBorder="1" applyAlignment="1">
      <alignment horizontal="centerContinuous" vertical="top" wrapText="1"/>
    </xf>
    <xf numFmtId="0" fontId="14" fillId="5" borderId="5" xfId="0" applyFont="1" applyFill="1" applyBorder="1" applyAlignment="1">
      <alignment horizontal="centerContinuous" vertical="top" wrapText="1"/>
    </xf>
    <xf numFmtId="0" fontId="14" fillId="5" borderId="3" xfId="0" applyFont="1" applyFill="1" applyBorder="1" applyAlignment="1">
      <alignment horizontal="centerContinuous" vertical="top" wrapText="1"/>
    </xf>
    <xf numFmtId="0" fontId="14" fillId="2" borderId="5" xfId="0" applyFont="1" applyFill="1" applyBorder="1" applyAlignment="1">
      <alignment horizontal="centerContinuous" vertical="top" wrapText="1"/>
    </xf>
    <xf numFmtId="0" fontId="14" fillId="2" borderId="4" xfId="0" applyFont="1" applyFill="1" applyBorder="1" applyAlignment="1">
      <alignment horizontal="centerContinuous" vertical="top" wrapText="1"/>
    </xf>
    <xf numFmtId="0" fontId="4" fillId="0" borderId="0" xfId="0" applyFont="1" applyFill="1" applyBorder="1" applyAlignment="1">
      <alignment horizontal="centerContinuous" vertical="top" wrapText="1"/>
    </xf>
    <xf numFmtId="0" fontId="0" fillId="0" borderId="0" xfId="0" applyFill="1" applyAlignment="1">
      <alignment wrapText="1"/>
    </xf>
    <xf numFmtId="0" fontId="14" fillId="2" borderId="5" xfId="0" applyFont="1" applyFill="1" applyBorder="1" applyAlignment="1">
      <alignment horizontal="centerContinuous" vertical="top"/>
    </xf>
    <xf numFmtId="0" fontId="14" fillId="2" borderId="3" xfId="0" applyFont="1" applyFill="1" applyBorder="1" applyAlignment="1">
      <alignment horizontal="centerContinuous" vertical="top"/>
    </xf>
    <xf numFmtId="0" fontId="14" fillId="2" borderId="4" xfId="0" applyFont="1" applyFill="1" applyBorder="1" applyAlignment="1">
      <alignment horizontal="centerContinuous" vertical="top"/>
    </xf>
    <xf numFmtId="0" fontId="0" fillId="0" borderId="6" xfId="0" applyFill="1" applyBorder="1" applyAlignment="1">
      <alignment horizontal="centerContinuous" vertical="top" wrapText="1"/>
    </xf>
    <xf numFmtId="0" fontId="18" fillId="2" borderId="4" xfId="0" applyFont="1" applyFill="1" applyBorder="1" applyAlignment="1">
      <alignment vertical="top"/>
    </xf>
    <xf numFmtId="0" fontId="17" fillId="2" borderId="5" xfId="0" applyFont="1" applyFill="1" applyBorder="1" applyAlignment="1">
      <alignment horizontal="centerContinuous" vertical="top" wrapText="1"/>
    </xf>
    <xf numFmtId="0" fontId="17" fillId="2" borderId="3" xfId="0" applyFont="1" applyFill="1" applyBorder="1" applyAlignment="1">
      <alignment horizontal="centerContinuous" vertical="top" wrapText="1"/>
    </xf>
    <xf numFmtId="0" fontId="17" fillId="2" borderId="4" xfId="0" applyFont="1" applyFill="1" applyBorder="1" applyAlignment="1">
      <alignment horizontal="centerContinuous" vertical="top" wrapText="1"/>
    </xf>
    <xf numFmtId="8" fontId="0" fillId="0" borderId="10" xfId="0" applyNumberFormat="1" applyFill="1" applyBorder="1" applyAlignment="1">
      <alignment horizontal="centerContinuous"/>
    </xf>
    <xf numFmtId="0" fontId="17" fillId="2" borderId="1" xfId="0" applyFont="1" applyFill="1" applyBorder="1" applyAlignment="1">
      <alignment horizontal="centerContinuous" vertical="top" wrapText="1"/>
    </xf>
    <xf numFmtId="0" fontId="0" fillId="0" borderId="0" xfId="0" applyFill="1" applyBorder="1" applyAlignment="1">
      <alignment horizontal="centerContinuous" vertical="top" wrapText="1"/>
    </xf>
    <xf numFmtId="9" fontId="4" fillId="0" borderId="0" xfId="0" applyNumberFormat="1" applyFont="1" applyFill="1" applyBorder="1" applyAlignment="1">
      <alignment horizontal="centerContinuous" vertical="top" wrapText="1"/>
    </xf>
    <xf numFmtId="9" fontId="2" fillId="0" borderId="0" xfId="0" applyNumberFormat="1" applyFont="1" applyFill="1" applyBorder="1" applyAlignment="1">
      <alignment horizontal="centerContinuous" vertical="top" wrapText="1"/>
    </xf>
    <xf numFmtId="9" fontId="2" fillId="3" borderId="5" xfId="0" applyNumberFormat="1" applyFont="1" applyFill="1" applyBorder="1" applyAlignment="1">
      <alignment horizontal="centerContinuous" vertical="top" wrapText="1"/>
    </xf>
    <xf numFmtId="9" fontId="2" fillId="3" borderId="4" xfId="0" applyNumberFormat="1" applyFont="1" applyFill="1" applyBorder="1" applyAlignment="1">
      <alignment horizontal="centerContinuous" vertical="top" wrapText="1"/>
    </xf>
  </cellXfs>
  <cellStyles count="11">
    <cellStyle name="Comma" xfId="2" builtinId="3"/>
    <cellStyle name="Comma 2" xfId="6" xr:uid="{00000000-0005-0000-0000-000001000000}"/>
    <cellStyle name="Currency" xfId="1" builtinId="4"/>
    <cellStyle name="Currency 2" xfId="7" xr:uid="{00000000-0005-0000-0000-000003000000}"/>
    <cellStyle name="Normal" xfId="0" builtinId="0"/>
    <cellStyle name="Normal 2" xfId="4" xr:uid="{00000000-0005-0000-0000-000006000000}"/>
    <cellStyle name="Normal 3" xfId="8" xr:uid="{B33C0B25-B3B6-4251-92E3-DE0CF1243F1E}"/>
    <cellStyle name="Normal 3 2" xfId="10" xr:uid="{B6A007CB-A61A-43AB-9612-62A0A0408C1E}"/>
    <cellStyle name="Percent" xfId="3" builtinId="5"/>
    <cellStyle name="Percent 2" xfId="5" xr:uid="{00000000-0005-0000-0000-000008000000}"/>
    <cellStyle name="Percent 3" xfId="9" xr:uid="{A16FD5E8-6415-45CC-9D06-8FC62B27CA58}"/>
  </cellStyles>
  <dxfs count="0"/>
  <tableStyles count="0" defaultTableStyle="TableStyleMedium2" defaultPivotStyle="PivotStyleLight16"/>
  <colors>
    <mruColors>
      <color rgb="FFB9CDE5"/>
      <color rgb="FFFF1971"/>
      <color rgb="FFFD8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158E-AD2D-4C5D-916F-B72B76D905CC}">
  <dimension ref="A1:P38"/>
  <sheetViews>
    <sheetView tabSelected="1" zoomScaleNormal="100" workbookViewId="0"/>
  </sheetViews>
  <sheetFormatPr defaultColWidth="8.7109375" defaultRowHeight="15" x14ac:dyDescent="0.25"/>
  <cols>
    <col min="1" max="1" width="13.42578125" style="9" bestFit="1" customWidth="1"/>
    <col min="2" max="2" width="76.140625" style="9" customWidth="1"/>
    <col min="3" max="4" width="22.42578125" style="9" bestFit="1" customWidth="1"/>
    <col min="5" max="5" width="21.140625" style="9" customWidth="1"/>
    <col min="6" max="6" width="20.85546875" style="9" customWidth="1"/>
    <col min="7" max="7" width="14.85546875" style="9" bestFit="1" customWidth="1"/>
    <col min="8" max="8" width="15.85546875" style="9" bestFit="1" customWidth="1"/>
    <col min="9" max="12" width="15.85546875" style="9" customWidth="1"/>
    <col min="13" max="13" width="14.85546875" style="9" bestFit="1" customWidth="1"/>
    <col min="14" max="14" width="18.140625" style="9" bestFit="1" customWidth="1"/>
    <col min="15" max="15" width="18.140625" style="9" customWidth="1"/>
    <col min="16" max="16" width="9.140625" style="9" bestFit="1" customWidth="1"/>
    <col min="17" max="17" width="10.5703125" style="9" bestFit="1" customWidth="1"/>
    <col min="18" max="19" width="14.7109375" style="9" customWidth="1"/>
    <col min="20" max="20" width="10.85546875" style="9" bestFit="1" customWidth="1"/>
    <col min="21" max="21" width="13.85546875" style="9" bestFit="1" customWidth="1"/>
    <col min="22" max="22" width="22.140625" style="9" customWidth="1"/>
    <col min="23" max="16384" width="8.7109375" style="9"/>
  </cols>
  <sheetData>
    <row r="1" spans="1:16" ht="18.399999999999999" customHeight="1" x14ac:dyDescent="0.25">
      <c r="A1" s="175" t="s">
        <v>44</v>
      </c>
      <c r="B1" s="175"/>
      <c r="C1" s="175"/>
      <c r="D1" s="175"/>
      <c r="E1" s="8"/>
      <c r="F1" s="8"/>
      <c r="G1" s="8"/>
      <c r="H1" s="8"/>
      <c r="I1" s="8"/>
      <c r="J1" s="8"/>
      <c r="K1" s="8"/>
      <c r="L1" s="8"/>
      <c r="M1" s="8"/>
    </row>
    <row r="2" spans="1:16" ht="30" x14ac:dyDescent="0.25">
      <c r="A2" s="14" t="s">
        <v>23</v>
      </c>
      <c r="B2" s="14" t="s">
        <v>24</v>
      </c>
      <c r="C2" s="14" t="s">
        <v>26</v>
      </c>
      <c r="D2" s="14" t="s">
        <v>25</v>
      </c>
      <c r="E2" s="8"/>
      <c r="F2" s="8"/>
      <c r="G2" s="8"/>
      <c r="H2" s="8"/>
      <c r="I2" s="8"/>
      <c r="J2" s="8"/>
      <c r="K2" s="8"/>
      <c r="L2" s="8"/>
    </row>
    <row r="3" spans="1:16" ht="30" x14ac:dyDescent="0.25">
      <c r="A3" s="20" t="s">
        <v>27</v>
      </c>
      <c r="B3" s="23" t="s">
        <v>47</v>
      </c>
      <c r="C3" s="81">
        <v>3650</v>
      </c>
      <c r="D3" s="81">
        <v>8300</v>
      </c>
      <c r="E3" s="8"/>
      <c r="F3" s="8"/>
      <c r="G3" s="8"/>
      <c r="H3" s="8"/>
      <c r="I3" s="8"/>
      <c r="J3" s="8"/>
      <c r="K3" s="8"/>
      <c r="L3" s="8"/>
    </row>
    <row r="4" spans="1:16" ht="30" x14ac:dyDescent="0.25">
      <c r="A4" s="21" t="s">
        <v>28</v>
      </c>
      <c r="B4" s="16" t="s">
        <v>79</v>
      </c>
      <c r="C4" s="82">
        <f>C3+(C3*0.1)</f>
        <v>4015</v>
      </c>
      <c r="D4" s="82">
        <f>D3+(D3*0.1)</f>
        <v>9130</v>
      </c>
      <c r="E4" s="8"/>
      <c r="F4" s="8"/>
      <c r="G4" s="8"/>
      <c r="H4" s="8"/>
      <c r="I4" s="8"/>
      <c r="J4" s="8"/>
      <c r="K4" s="8"/>
      <c r="L4" s="8"/>
    </row>
    <row r="5" spans="1:16" ht="45" x14ac:dyDescent="0.25">
      <c r="A5" s="21" t="s">
        <v>29</v>
      </c>
      <c r="B5" s="157" t="s">
        <v>229</v>
      </c>
      <c r="C5" s="83">
        <v>3850</v>
      </c>
      <c r="D5" s="83">
        <v>8852</v>
      </c>
      <c r="E5" s="33"/>
      <c r="F5" s="8"/>
      <c r="G5" s="8"/>
      <c r="H5" s="8"/>
      <c r="I5" s="8"/>
      <c r="J5" s="8"/>
      <c r="K5" s="8"/>
      <c r="L5" s="8"/>
    </row>
    <row r="6" spans="1:16" ht="30" x14ac:dyDescent="0.25">
      <c r="A6" s="21" t="s">
        <v>30</v>
      </c>
      <c r="B6" s="16" t="s">
        <v>80</v>
      </c>
      <c r="C6" s="82">
        <f>MIN(C4,C5)</f>
        <v>3850</v>
      </c>
      <c r="D6" s="82">
        <f>MIN(D4,D5)</f>
        <v>8852</v>
      </c>
      <c r="E6" s="8"/>
      <c r="F6" s="8"/>
      <c r="G6" s="8"/>
      <c r="H6" s="8"/>
      <c r="I6" s="8"/>
      <c r="J6" s="8"/>
      <c r="K6" s="8"/>
      <c r="L6" s="8"/>
    </row>
    <row r="7" spans="1:16" x14ac:dyDescent="0.25">
      <c r="A7" s="21" t="s">
        <v>31</v>
      </c>
      <c r="B7" s="16" t="s">
        <v>73</v>
      </c>
      <c r="C7" s="82">
        <v>3850</v>
      </c>
      <c r="D7" s="82">
        <v>8850</v>
      </c>
      <c r="E7" s="8"/>
      <c r="F7" s="8"/>
      <c r="G7" s="8"/>
      <c r="H7" s="8"/>
      <c r="I7" s="8"/>
      <c r="J7" s="8"/>
      <c r="K7" s="8"/>
      <c r="L7" s="8"/>
    </row>
    <row r="8" spans="1:16" ht="45" x14ac:dyDescent="0.25">
      <c r="A8" s="22" t="s">
        <v>32</v>
      </c>
      <c r="B8" s="24" t="s">
        <v>81</v>
      </c>
      <c r="C8" s="84">
        <v>0</v>
      </c>
      <c r="D8" s="84">
        <f>C17+1</f>
        <v>6351</v>
      </c>
      <c r="E8" s="8"/>
      <c r="F8" s="8" t="s">
        <v>0</v>
      </c>
      <c r="G8" s="8"/>
      <c r="H8" s="8"/>
      <c r="I8" s="8"/>
      <c r="J8" s="8"/>
      <c r="K8" s="8"/>
      <c r="L8" s="8"/>
    </row>
    <row r="9" spans="1:16" ht="30" x14ac:dyDescent="0.25">
      <c r="A9" s="53" t="s">
        <v>33</v>
      </c>
      <c r="B9" s="15" t="s">
        <v>74</v>
      </c>
      <c r="C9" s="85" t="s">
        <v>191</v>
      </c>
      <c r="D9" s="85" t="s">
        <v>193</v>
      </c>
      <c r="E9" s="8"/>
      <c r="F9" s="8"/>
      <c r="G9" s="8"/>
      <c r="H9" s="8"/>
      <c r="I9" s="8"/>
      <c r="J9" s="8"/>
      <c r="K9" s="8"/>
      <c r="L9" s="8"/>
    </row>
    <row r="10" spans="1:16" ht="27.95" customHeight="1" x14ac:dyDescent="0.25">
      <c r="A10" s="189" t="s">
        <v>254</v>
      </c>
      <c r="B10" s="189"/>
      <c r="C10" s="189"/>
      <c r="D10" s="189"/>
      <c r="E10" s="8"/>
      <c r="F10" s="8"/>
      <c r="G10" s="8"/>
      <c r="H10" s="8"/>
      <c r="I10" s="8"/>
      <c r="J10" s="8"/>
      <c r="K10" s="8"/>
      <c r="L10" s="8"/>
    </row>
    <row r="11" spans="1:16" x14ac:dyDescent="0.25">
      <c r="A11" s="8"/>
      <c r="B11" s="8"/>
      <c r="C11" s="8"/>
      <c r="E11" s="8"/>
      <c r="F11" s="8"/>
      <c r="G11" s="8"/>
      <c r="H11" s="8"/>
      <c r="I11" s="8"/>
      <c r="J11" s="8"/>
      <c r="K11" s="8"/>
      <c r="L11" s="8"/>
      <c r="M11" s="8"/>
      <c r="N11" s="8"/>
      <c r="O11" s="8"/>
      <c r="P11" s="8"/>
    </row>
    <row r="12" spans="1:16" ht="18.399999999999999" customHeight="1" x14ac:dyDescent="0.25">
      <c r="A12" s="175" t="s">
        <v>45</v>
      </c>
      <c r="B12" s="175"/>
      <c r="C12" s="175"/>
      <c r="E12" s="8"/>
      <c r="F12" s="8"/>
      <c r="G12" s="8"/>
      <c r="H12" s="8"/>
      <c r="I12" s="8"/>
      <c r="J12" s="8"/>
      <c r="K12" s="8"/>
      <c r="L12" s="8"/>
      <c r="M12" s="8"/>
      <c r="N12" s="8"/>
      <c r="O12" s="8"/>
      <c r="P12" s="8"/>
    </row>
    <row r="13" spans="1:16" ht="30" x14ac:dyDescent="0.25">
      <c r="A13" s="14" t="s">
        <v>23</v>
      </c>
      <c r="B13" s="14" t="s">
        <v>24</v>
      </c>
      <c r="C13" s="14" t="s">
        <v>39</v>
      </c>
      <c r="E13" s="8"/>
      <c r="F13" s="8"/>
      <c r="G13" s="8"/>
      <c r="H13" s="8"/>
      <c r="I13" s="8"/>
      <c r="J13" s="8"/>
      <c r="K13" s="8"/>
      <c r="L13" s="8"/>
      <c r="M13" s="8"/>
      <c r="N13" s="8"/>
      <c r="O13" s="8"/>
      <c r="P13" s="8"/>
    </row>
    <row r="14" spans="1:16" ht="30" x14ac:dyDescent="0.25">
      <c r="A14" s="21" t="s">
        <v>27</v>
      </c>
      <c r="B14" s="16" t="s">
        <v>75</v>
      </c>
      <c r="C14" s="82">
        <f>D6</f>
        <v>8852</v>
      </c>
      <c r="E14" s="8"/>
      <c r="F14" s="8"/>
      <c r="G14" s="8"/>
      <c r="H14" s="8"/>
      <c r="I14" s="8"/>
      <c r="J14" s="8"/>
      <c r="K14" s="8"/>
      <c r="L14" s="8"/>
      <c r="M14" s="8"/>
      <c r="N14" s="8"/>
      <c r="O14" s="8"/>
      <c r="P14" s="8"/>
    </row>
    <row r="15" spans="1:16" ht="30" x14ac:dyDescent="0.25">
      <c r="A15" s="21" t="s">
        <v>28</v>
      </c>
      <c r="B15" s="16" t="s">
        <v>76</v>
      </c>
      <c r="C15" s="82">
        <f>C6</f>
        <v>3850</v>
      </c>
      <c r="E15" s="8"/>
      <c r="F15" s="8"/>
      <c r="G15" s="8"/>
      <c r="H15" s="8"/>
      <c r="I15" s="8"/>
      <c r="J15" s="8"/>
      <c r="K15" s="8"/>
      <c r="L15" s="8"/>
      <c r="M15" s="8"/>
      <c r="N15" s="8"/>
      <c r="O15" s="8"/>
      <c r="P15" s="8"/>
    </row>
    <row r="16" spans="1:16" ht="30" x14ac:dyDescent="0.25">
      <c r="A16" s="21" t="s">
        <v>29</v>
      </c>
      <c r="B16" s="16" t="s">
        <v>82</v>
      </c>
      <c r="C16" s="82">
        <f>((C14-C15)/2)+C15</f>
        <v>6351</v>
      </c>
      <c r="E16" s="8"/>
      <c r="F16" s="8"/>
      <c r="G16" s="8"/>
      <c r="H16" s="8"/>
      <c r="I16" s="8"/>
      <c r="J16" s="8"/>
      <c r="K16" s="8"/>
      <c r="L16" s="8"/>
      <c r="M16" s="8"/>
      <c r="N16" s="8"/>
      <c r="O16" s="8"/>
      <c r="P16" s="8"/>
    </row>
    <row r="17" spans="1:16" ht="30" x14ac:dyDescent="0.25">
      <c r="A17" s="21" t="s">
        <v>30</v>
      </c>
      <c r="B17" s="16" t="s">
        <v>46</v>
      </c>
      <c r="C17" s="86">
        <v>6350</v>
      </c>
      <c r="E17" s="8"/>
      <c r="F17" s="8"/>
      <c r="G17" s="8"/>
      <c r="H17" s="8"/>
      <c r="I17" s="8"/>
      <c r="J17" s="8"/>
      <c r="K17" s="8"/>
      <c r="L17" s="8"/>
      <c r="M17" s="8"/>
      <c r="N17" s="8"/>
      <c r="O17" s="8"/>
      <c r="P17" s="8"/>
    </row>
    <row r="18" spans="1:16" ht="30" x14ac:dyDescent="0.25">
      <c r="A18" s="21" t="s">
        <v>31</v>
      </c>
      <c r="B18" s="16" t="s">
        <v>77</v>
      </c>
      <c r="C18" s="86">
        <f>C7+1</f>
        <v>3851</v>
      </c>
      <c r="E18" s="8"/>
      <c r="F18" s="8"/>
      <c r="G18" s="8"/>
      <c r="H18" s="8"/>
      <c r="I18" s="8"/>
      <c r="J18" s="8"/>
      <c r="K18" s="8"/>
      <c r="L18" s="8"/>
      <c r="M18" s="8"/>
      <c r="N18" s="8"/>
      <c r="O18" s="8"/>
      <c r="P18" s="8"/>
    </row>
    <row r="19" spans="1:16" ht="30" x14ac:dyDescent="0.25">
      <c r="A19" s="53" t="s">
        <v>32</v>
      </c>
      <c r="B19" s="15" t="s">
        <v>48</v>
      </c>
      <c r="C19" s="87" t="s">
        <v>192</v>
      </c>
      <c r="E19" s="8"/>
      <c r="F19" s="8"/>
      <c r="G19" s="8"/>
      <c r="H19" s="8"/>
      <c r="I19" s="8"/>
      <c r="J19" s="8"/>
      <c r="K19" s="8"/>
      <c r="L19" s="8"/>
      <c r="M19" s="8"/>
      <c r="N19" s="8"/>
      <c r="O19" s="8"/>
      <c r="P19" s="8"/>
    </row>
    <row r="20" spans="1:16" x14ac:dyDescent="0.25">
      <c r="A20" s="8"/>
      <c r="B20" s="8"/>
      <c r="C20" s="8"/>
      <c r="E20" s="8"/>
      <c r="F20" s="8"/>
      <c r="G20" s="8"/>
      <c r="H20" s="8"/>
      <c r="I20" s="8"/>
      <c r="J20" s="8"/>
      <c r="K20" s="8"/>
      <c r="L20" s="8"/>
      <c r="M20" s="8"/>
      <c r="N20" s="8"/>
      <c r="O20" s="8"/>
      <c r="P20" s="8"/>
    </row>
    <row r="21" spans="1:16" ht="18" customHeight="1" x14ac:dyDescent="0.25">
      <c r="A21" s="175" t="s">
        <v>52</v>
      </c>
      <c r="B21" s="175"/>
      <c r="C21" s="175"/>
      <c r="D21" s="175"/>
      <c r="E21" s="175"/>
      <c r="F21" s="8"/>
      <c r="G21" s="8"/>
      <c r="H21" s="8"/>
      <c r="I21" s="8"/>
      <c r="J21" s="8"/>
      <c r="K21" s="8"/>
      <c r="L21" s="8"/>
      <c r="M21" s="8"/>
      <c r="N21" s="8"/>
      <c r="O21" s="8"/>
      <c r="P21" s="8"/>
    </row>
    <row r="22" spans="1:16" ht="30" x14ac:dyDescent="0.25">
      <c r="A22" s="14" t="s">
        <v>23</v>
      </c>
      <c r="B22" s="14" t="s">
        <v>24</v>
      </c>
      <c r="C22" s="14" t="s">
        <v>26</v>
      </c>
      <c r="D22" s="14" t="s">
        <v>39</v>
      </c>
      <c r="E22" s="14" t="s">
        <v>25</v>
      </c>
      <c r="F22" s="8"/>
      <c r="G22" s="8"/>
      <c r="H22" s="8"/>
      <c r="I22" s="8"/>
      <c r="J22" s="8"/>
      <c r="K22" s="8"/>
      <c r="L22" s="8"/>
      <c r="M22" s="8"/>
      <c r="N22" s="8"/>
      <c r="O22" s="8"/>
    </row>
    <row r="23" spans="1:16" ht="30" x14ac:dyDescent="0.25">
      <c r="A23" s="21" t="s">
        <v>27</v>
      </c>
      <c r="B23" s="16" t="s">
        <v>78</v>
      </c>
      <c r="C23" s="82">
        <f>C6</f>
        <v>3850</v>
      </c>
      <c r="D23" s="82">
        <f>C16</f>
        <v>6351</v>
      </c>
      <c r="E23" s="82">
        <f>D6</f>
        <v>8852</v>
      </c>
      <c r="F23" s="8"/>
      <c r="G23" s="8"/>
      <c r="H23" s="8"/>
      <c r="I23" s="8"/>
      <c r="J23" s="8"/>
      <c r="K23" s="8"/>
      <c r="L23" s="8"/>
      <c r="M23" s="8"/>
      <c r="N23" s="8"/>
      <c r="O23" s="8"/>
    </row>
    <row r="24" spans="1:16" ht="30" x14ac:dyDescent="0.25">
      <c r="A24" s="21" t="s">
        <v>28</v>
      </c>
      <c r="B24" s="16" t="s">
        <v>40</v>
      </c>
      <c r="C24" s="82">
        <f t="shared" ref="C24" si="0">C23*1.5</f>
        <v>5775</v>
      </c>
      <c r="D24" s="82">
        <f t="shared" ref="D24" si="1">D23*1.5</f>
        <v>9526.5</v>
      </c>
      <c r="E24" s="82">
        <f>E23*1.5</f>
        <v>13278</v>
      </c>
      <c r="F24" s="8"/>
      <c r="G24" s="8"/>
      <c r="H24" s="8"/>
      <c r="I24" s="8"/>
      <c r="J24" s="8"/>
      <c r="K24" s="8"/>
      <c r="L24" s="8"/>
      <c r="M24" s="8"/>
      <c r="N24" s="8"/>
      <c r="O24" s="8"/>
    </row>
    <row r="25" spans="1:16" ht="30" x14ac:dyDescent="0.25">
      <c r="A25" s="21" t="s">
        <v>29</v>
      </c>
      <c r="B25" s="16" t="s">
        <v>41</v>
      </c>
      <c r="C25" s="82">
        <v>5750</v>
      </c>
      <c r="D25" s="82">
        <v>9550</v>
      </c>
      <c r="E25" s="82">
        <v>13300</v>
      </c>
      <c r="F25" s="8"/>
      <c r="G25" s="8"/>
      <c r="H25" s="8"/>
      <c r="I25" s="8"/>
      <c r="J25" s="8"/>
      <c r="K25" s="8"/>
      <c r="L25" s="8"/>
      <c r="M25" s="8"/>
      <c r="N25" s="8"/>
      <c r="O25" s="8"/>
    </row>
    <row r="26" spans="1:16" ht="60" x14ac:dyDescent="0.25">
      <c r="A26" s="21" t="s">
        <v>30</v>
      </c>
      <c r="B26" s="25" t="s">
        <v>196</v>
      </c>
      <c r="C26" s="86">
        <v>0</v>
      </c>
      <c r="D26" s="86">
        <f>C7+1</f>
        <v>3851</v>
      </c>
      <c r="E26" s="83">
        <f>C17+1</f>
        <v>6351</v>
      </c>
      <c r="F26" s="8"/>
      <c r="G26" s="8"/>
      <c r="H26" s="8"/>
      <c r="I26" s="8"/>
      <c r="J26" s="8"/>
      <c r="K26" s="8"/>
      <c r="L26" s="8"/>
      <c r="M26" s="8"/>
      <c r="N26" s="8"/>
      <c r="O26" s="8"/>
    </row>
    <row r="27" spans="1:16" ht="30" x14ac:dyDescent="0.25">
      <c r="A27" s="53" t="s">
        <v>31</v>
      </c>
      <c r="B27" s="15" t="s">
        <v>198</v>
      </c>
      <c r="C27" s="87" t="s">
        <v>194</v>
      </c>
      <c r="D27" s="87" t="s">
        <v>195</v>
      </c>
      <c r="E27" s="87" t="s">
        <v>197</v>
      </c>
      <c r="F27" s="8"/>
      <c r="G27" s="8"/>
      <c r="H27" s="8"/>
      <c r="I27" s="8"/>
      <c r="J27" s="8"/>
      <c r="K27" s="8"/>
      <c r="L27" s="8"/>
      <c r="M27" s="8"/>
      <c r="N27" s="8"/>
      <c r="O27" s="8"/>
    </row>
    <row r="28" spans="1:16" x14ac:dyDescent="0.25">
      <c r="A28" s="8"/>
      <c r="B28" s="8"/>
      <c r="C28" s="8"/>
      <c r="E28" s="8"/>
      <c r="F28" s="8"/>
      <c r="G28" s="8"/>
      <c r="H28" s="8"/>
      <c r="I28" s="8"/>
      <c r="J28" s="8"/>
      <c r="K28" s="8"/>
      <c r="L28" s="8"/>
      <c r="M28" s="8"/>
      <c r="N28" s="8"/>
      <c r="O28" s="8"/>
      <c r="P28" s="8"/>
    </row>
    <row r="29" spans="1:16" ht="18.399999999999999" customHeight="1" x14ac:dyDescent="0.25">
      <c r="A29" s="175" t="s">
        <v>185</v>
      </c>
      <c r="B29" s="175"/>
      <c r="C29" s="175"/>
      <c r="D29" s="175"/>
      <c r="E29" s="175"/>
      <c r="F29" s="8"/>
      <c r="G29" s="8"/>
      <c r="H29" s="8"/>
      <c r="I29" s="8"/>
      <c r="J29" s="8"/>
      <c r="K29" s="8"/>
      <c r="L29" s="8"/>
      <c r="M29" s="8"/>
      <c r="N29" s="8"/>
      <c r="O29" s="8"/>
      <c r="P29" s="8"/>
    </row>
    <row r="30" spans="1:16" ht="30" x14ac:dyDescent="0.25">
      <c r="A30" s="14" t="s">
        <v>23</v>
      </c>
      <c r="B30" s="14" t="s">
        <v>24</v>
      </c>
      <c r="C30" s="14" t="s">
        <v>26</v>
      </c>
      <c r="D30" s="14" t="s">
        <v>39</v>
      </c>
      <c r="E30" s="14" t="s">
        <v>25</v>
      </c>
      <c r="F30" s="8"/>
      <c r="G30" s="8"/>
      <c r="H30" s="8"/>
      <c r="I30" s="8"/>
      <c r="J30" s="8"/>
      <c r="K30" s="8"/>
      <c r="L30" s="8"/>
      <c r="M30" s="8"/>
      <c r="N30" s="8"/>
      <c r="O30" s="8"/>
    </row>
    <row r="31" spans="1:16" x14ac:dyDescent="0.25">
      <c r="A31" s="21" t="s">
        <v>27</v>
      </c>
      <c r="B31" s="16" t="s">
        <v>43</v>
      </c>
      <c r="C31" s="91">
        <v>3450</v>
      </c>
      <c r="D31" s="92" t="s">
        <v>1</v>
      </c>
      <c r="E31" s="91">
        <v>7550</v>
      </c>
      <c r="F31" s="8"/>
      <c r="G31" s="8"/>
      <c r="H31" s="8"/>
      <c r="I31" s="8"/>
      <c r="J31" s="8"/>
      <c r="K31" s="8"/>
      <c r="L31" s="8"/>
      <c r="M31" s="8"/>
      <c r="N31" s="8"/>
      <c r="O31" s="8"/>
    </row>
    <row r="32" spans="1:16" x14ac:dyDescent="0.25">
      <c r="A32" s="21" t="s">
        <v>28</v>
      </c>
      <c r="B32" s="16" t="s">
        <v>50</v>
      </c>
      <c r="C32" s="91">
        <v>3650</v>
      </c>
      <c r="D32" s="82">
        <v>6000</v>
      </c>
      <c r="E32" s="91">
        <v>8300</v>
      </c>
      <c r="F32" s="8"/>
      <c r="G32" s="8"/>
      <c r="H32" s="8"/>
      <c r="I32" s="8"/>
      <c r="J32" s="8"/>
      <c r="K32" s="8"/>
      <c r="L32" s="8"/>
      <c r="M32" s="8"/>
      <c r="N32" s="8"/>
      <c r="O32" s="8"/>
    </row>
    <row r="33" spans="1:16" x14ac:dyDescent="0.25">
      <c r="A33" s="22" t="s">
        <v>29</v>
      </c>
      <c r="B33" s="24" t="s">
        <v>51</v>
      </c>
      <c r="C33" s="93">
        <f>C7</f>
        <v>3850</v>
      </c>
      <c r="D33" s="93">
        <f>C17</f>
        <v>6350</v>
      </c>
      <c r="E33" s="93">
        <f>D7</f>
        <v>8850</v>
      </c>
    </row>
    <row r="35" spans="1:16" ht="18.399999999999999" customHeight="1" x14ac:dyDescent="0.25">
      <c r="A35" s="175" t="s">
        <v>186</v>
      </c>
      <c r="B35" s="175"/>
      <c r="C35" s="175"/>
      <c r="D35" s="175"/>
      <c r="E35" s="175"/>
      <c r="F35" s="8"/>
      <c r="G35" s="8"/>
      <c r="H35" s="8"/>
      <c r="I35" s="8"/>
      <c r="J35" s="8"/>
      <c r="K35" s="8"/>
      <c r="L35" s="8"/>
      <c r="M35" s="8"/>
      <c r="N35" s="8"/>
      <c r="O35" s="8"/>
      <c r="P35" s="8"/>
    </row>
    <row r="36" spans="1:16" ht="30" x14ac:dyDescent="0.25">
      <c r="A36" s="14" t="s">
        <v>23</v>
      </c>
      <c r="B36" s="14" t="s">
        <v>24</v>
      </c>
      <c r="C36" s="14" t="s">
        <v>26</v>
      </c>
      <c r="D36" s="14" t="s">
        <v>39</v>
      </c>
      <c r="E36" s="14" t="s">
        <v>25</v>
      </c>
      <c r="F36" s="8"/>
      <c r="G36" s="8"/>
      <c r="H36" s="8"/>
      <c r="I36" s="8"/>
      <c r="J36" s="8"/>
      <c r="K36" s="8"/>
      <c r="L36" s="8"/>
      <c r="M36" s="8"/>
      <c r="N36" s="8"/>
      <c r="O36" s="8"/>
    </row>
    <row r="37" spans="1:16" x14ac:dyDescent="0.25">
      <c r="A37" s="21" t="s">
        <v>27</v>
      </c>
      <c r="B37" s="16" t="s">
        <v>42</v>
      </c>
      <c r="C37" s="88">
        <f t="shared" ref="C37" si="2">(C32-C31)/C31</f>
        <v>5.7971014492753624E-2</v>
      </c>
      <c r="D37" s="89" t="s">
        <v>1</v>
      </c>
      <c r="E37" s="88">
        <f t="shared" ref="E37" si="3">(E32-E31)/E31</f>
        <v>9.9337748344370855E-2</v>
      </c>
      <c r="F37" s="8"/>
      <c r="G37" s="8"/>
      <c r="H37" s="8"/>
      <c r="I37" s="8"/>
      <c r="J37" s="8"/>
      <c r="K37" s="8"/>
      <c r="L37" s="8"/>
      <c r="M37" s="8"/>
      <c r="N37" s="8"/>
      <c r="O37" s="8"/>
    </row>
    <row r="38" spans="1:16" x14ac:dyDescent="0.25">
      <c r="A38" s="22" t="s">
        <v>28</v>
      </c>
      <c r="B38" s="24" t="s">
        <v>49</v>
      </c>
      <c r="C38" s="90">
        <f>(C33-C32)/C32</f>
        <v>5.4794520547945202E-2</v>
      </c>
      <c r="D38" s="90">
        <f>(D33-D32)/D32</f>
        <v>5.8333333333333334E-2</v>
      </c>
      <c r="E38" s="90">
        <f>(E33-E32)/E32</f>
        <v>6.6265060240963861E-2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DDFFC-4009-4055-8674-4CC5FBAF8DA6}">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41.45" customHeight="1" x14ac:dyDescent="0.25">
      <c r="A1" s="204" t="s">
        <v>235</v>
      </c>
      <c r="B1" s="205"/>
    </row>
    <row r="2" spans="1:5" ht="30" x14ac:dyDescent="0.25">
      <c r="A2" s="133" t="s">
        <v>21</v>
      </c>
      <c r="B2" s="129" t="s">
        <v>181</v>
      </c>
    </row>
    <row r="3" spans="1:5" x14ac:dyDescent="0.25">
      <c r="A3" s="134" t="s">
        <v>180</v>
      </c>
      <c r="B3" s="135">
        <v>116</v>
      </c>
    </row>
    <row r="4" spans="1:5" ht="30" x14ac:dyDescent="0.25">
      <c r="A4" s="134" t="s">
        <v>19</v>
      </c>
      <c r="B4" s="135">
        <v>138</v>
      </c>
    </row>
    <row r="7" spans="1:5" ht="18.75" x14ac:dyDescent="0.25">
      <c r="A7" s="195" t="s">
        <v>183</v>
      </c>
      <c r="B7" s="196"/>
      <c r="C7" s="196"/>
      <c r="D7" s="196"/>
      <c r="E7" s="196"/>
    </row>
    <row r="8" spans="1:5" ht="18.75" x14ac:dyDescent="0.25">
      <c r="A8" s="121" t="s">
        <v>23</v>
      </c>
      <c r="B8" s="121" t="s">
        <v>24</v>
      </c>
      <c r="C8" s="121" t="s">
        <v>4</v>
      </c>
      <c r="D8" s="121" t="s">
        <v>3</v>
      </c>
      <c r="E8" s="121" t="s">
        <v>2</v>
      </c>
    </row>
    <row r="9" spans="1:5" ht="15.75" x14ac:dyDescent="0.25">
      <c r="A9" s="170" t="s">
        <v>135</v>
      </c>
      <c r="B9" s="170"/>
      <c r="C9" s="170"/>
      <c r="D9" s="170"/>
      <c r="E9" s="170"/>
    </row>
    <row r="10" spans="1:5" ht="17.25" x14ac:dyDescent="0.25">
      <c r="A10" s="122" t="s">
        <v>27</v>
      </c>
      <c r="B10" s="166" t="s">
        <v>233</v>
      </c>
      <c r="C10" s="197">
        <f>B4</f>
        <v>138</v>
      </c>
      <c r="D10" s="197"/>
      <c r="E10" s="197"/>
    </row>
    <row r="11" spans="1:5" x14ac:dyDescent="0.25">
      <c r="A11" s="122" t="s">
        <v>28</v>
      </c>
      <c r="B11" s="123" t="s">
        <v>101</v>
      </c>
      <c r="C11" s="35">
        <v>0.5</v>
      </c>
      <c r="D11" s="35">
        <v>0.45</v>
      </c>
      <c r="E11" s="35">
        <v>0.4</v>
      </c>
    </row>
    <row r="12" spans="1:5" ht="30" x14ac:dyDescent="0.25">
      <c r="A12" s="122" t="s">
        <v>29</v>
      </c>
      <c r="B12" s="123" t="s">
        <v>105</v>
      </c>
      <c r="C12" s="36">
        <f>C10*C11</f>
        <v>69</v>
      </c>
      <c r="D12" s="36">
        <f>C10*D11</f>
        <v>62.1</v>
      </c>
      <c r="E12" s="36">
        <f>C10*E11</f>
        <v>55.2</v>
      </c>
    </row>
    <row r="13" spans="1:5" ht="30" x14ac:dyDescent="0.25">
      <c r="A13" s="122" t="s">
        <v>30</v>
      </c>
      <c r="B13" s="123" t="s">
        <v>106</v>
      </c>
      <c r="C13" s="36">
        <v>70</v>
      </c>
      <c r="D13" s="36">
        <v>60</v>
      </c>
      <c r="E13" s="36">
        <v>55</v>
      </c>
    </row>
    <row r="14" spans="1:5" ht="15.75" x14ac:dyDescent="0.25">
      <c r="A14" s="170" t="s">
        <v>134</v>
      </c>
      <c r="B14" s="170"/>
      <c r="C14" s="170"/>
      <c r="D14" s="170"/>
      <c r="E14" s="170"/>
    </row>
    <row r="15" spans="1:5" x14ac:dyDescent="0.25">
      <c r="A15" s="124" t="s">
        <v>31</v>
      </c>
      <c r="B15" s="125" t="s">
        <v>98</v>
      </c>
      <c r="C15" s="38">
        <v>65</v>
      </c>
      <c r="D15" s="37" t="s">
        <v>1</v>
      </c>
      <c r="E15" s="38">
        <v>65</v>
      </c>
    </row>
    <row r="16" spans="1:5" x14ac:dyDescent="0.25">
      <c r="A16" s="122" t="s">
        <v>32</v>
      </c>
      <c r="B16" s="123" t="s">
        <v>99</v>
      </c>
      <c r="C16" s="35">
        <v>0.5</v>
      </c>
      <c r="D16" s="35">
        <v>0.4</v>
      </c>
      <c r="E16" s="35">
        <v>0.3</v>
      </c>
    </row>
    <row r="17" spans="1:5" ht="30" x14ac:dyDescent="0.25">
      <c r="A17" s="122" t="s">
        <v>33</v>
      </c>
      <c r="B17" s="123" t="s">
        <v>107</v>
      </c>
      <c r="C17" s="36">
        <f>C10*C16</f>
        <v>69</v>
      </c>
      <c r="D17" s="36">
        <f>C10*D16</f>
        <v>55.2</v>
      </c>
      <c r="E17" s="36">
        <f>C10*E16</f>
        <v>41.4</v>
      </c>
    </row>
    <row r="18" spans="1:5" ht="32.25" x14ac:dyDescent="0.25">
      <c r="A18" s="122" t="s">
        <v>34</v>
      </c>
      <c r="B18" s="123" t="s">
        <v>103</v>
      </c>
      <c r="C18" s="36">
        <f>C17-C15</f>
        <v>4</v>
      </c>
      <c r="D18" s="36">
        <f>D17-E15</f>
        <v>-9.7999999999999972</v>
      </c>
      <c r="E18" s="36">
        <f>E17-E15</f>
        <v>-23.6</v>
      </c>
    </row>
    <row r="19" spans="1:5" ht="30" x14ac:dyDescent="0.25">
      <c r="A19" s="122" t="s">
        <v>35</v>
      </c>
      <c r="B19" s="123" t="s">
        <v>120</v>
      </c>
      <c r="C19" s="36">
        <f>C18*0.5</f>
        <v>2</v>
      </c>
      <c r="D19" s="36">
        <f>D18*0.5</f>
        <v>-4.8999999999999986</v>
      </c>
      <c r="E19" s="36">
        <f>E18*0.5</f>
        <v>-11.8</v>
      </c>
    </row>
    <row r="20" spans="1:5" ht="47.25" x14ac:dyDescent="0.25">
      <c r="A20" s="122" t="s">
        <v>36</v>
      </c>
      <c r="B20" s="123" t="s">
        <v>104</v>
      </c>
      <c r="C20" s="36">
        <f>C15+C19</f>
        <v>67</v>
      </c>
      <c r="D20" s="36">
        <f>E15+D19</f>
        <v>60.1</v>
      </c>
      <c r="E20" s="36">
        <f>E15+E19</f>
        <v>53.2</v>
      </c>
    </row>
    <row r="21" spans="1:5" ht="45" x14ac:dyDescent="0.25">
      <c r="A21" s="122" t="s">
        <v>37</v>
      </c>
      <c r="B21" s="123" t="s">
        <v>102</v>
      </c>
      <c r="C21" s="36">
        <v>65</v>
      </c>
      <c r="D21" s="36">
        <v>60</v>
      </c>
      <c r="E21" s="36">
        <v>55</v>
      </c>
    </row>
    <row r="22" spans="1:5" ht="15.75" x14ac:dyDescent="0.25">
      <c r="A22" s="170" t="s">
        <v>133</v>
      </c>
      <c r="B22" s="170"/>
      <c r="C22" s="170"/>
      <c r="D22" s="170"/>
      <c r="E22" s="170"/>
    </row>
    <row r="23" spans="1:5" ht="30" x14ac:dyDescent="0.25">
      <c r="A23" s="126" t="s">
        <v>38</v>
      </c>
      <c r="B23" s="127" t="s">
        <v>157</v>
      </c>
      <c r="C23" s="59">
        <f>MIN(C13,C21)</f>
        <v>65</v>
      </c>
      <c r="D23" s="59">
        <f t="shared" ref="D23:E23" si="0">MIN(D13,D21)</f>
        <v>60</v>
      </c>
      <c r="E23" s="59">
        <f t="shared" si="0"/>
        <v>55</v>
      </c>
    </row>
    <row r="24" spans="1:5" ht="63.95" customHeight="1" x14ac:dyDescent="0.25">
      <c r="A24" s="198" t="s">
        <v>264</v>
      </c>
      <c r="B24" s="198"/>
      <c r="C24" s="198"/>
      <c r="D24" s="198"/>
      <c r="E24" s="198"/>
    </row>
    <row r="25" spans="1:5" ht="19.5" customHeight="1" x14ac:dyDescent="0.25">
      <c r="A25" s="199" t="s">
        <v>207</v>
      </c>
      <c r="B25" s="199"/>
      <c r="C25" s="199"/>
      <c r="D25" s="199"/>
      <c r="E25" s="199"/>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1428A-E499-47D8-86F2-82FC9276636F}">
  <dimension ref="A1:E19"/>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95" t="s">
        <v>112</v>
      </c>
      <c r="B1" s="196"/>
      <c r="C1" s="196"/>
      <c r="D1" s="196"/>
      <c r="E1" s="196"/>
    </row>
    <row r="2" spans="1:5" ht="18.75" x14ac:dyDescent="0.25">
      <c r="A2" s="121" t="s">
        <v>23</v>
      </c>
      <c r="B2" s="121" t="s">
        <v>24</v>
      </c>
      <c r="C2" s="121" t="s">
        <v>4</v>
      </c>
      <c r="D2" s="121" t="s">
        <v>3</v>
      </c>
      <c r="E2" s="121" t="s">
        <v>2</v>
      </c>
    </row>
    <row r="3" spans="1:5" ht="15.75" x14ac:dyDescent="0.25">
      <c r="A3" s="170" t="s">
        <v>135</v>
      </c>
      <c r="B3" s="170"/>
      <c r="C3" s="170"/>
      <c r="D3" s="170"/>
      <c r="E3" s="170"/>
    </row>
    <row r="4" spans="1:5" ht="17.25" x14ac:dyDescent="0.25">
      <c r="A4" s="122" t="s">
        <v>27</v>
      </c>
      <c r="B4" s="130" t="s">
        <v>236</v>
      </c>
      <c r="C4" s="197">
        <v>285</v>
      </c>
      <c r="D4" s="197"/>
      <c r="E4" s="197"/>
    </row>
    <row r="5" spans="1:5" x14ac:dyDescent="0.25">
      <c r="A5" s="122" t="s">
        <v>28</v>
      </c>
      <c r="B5" s="123" t="s">
        <v>101</v>
      </c>
      <c r="C5" s="35">
        <v>0.5</v>
      </c>
      <c r="D5" s="35">
        <v>0.45</v>
      </c>
      <c r="E5" s="35">
        <v>0.4</v>
      </c>
    </row>
    <row r="6" spans="1:5" ht="30" x14ac:dyDescent="0.25">
      <c r="A6" s="122" t="s">
        <v>29</v>
      </c>
      <c r="B6" s="123" t="s">
        <v>105</v>
      </c>
      <c r="C6" s="36">
        <f>C4*C5</f>
        <v>142.5</v>
      </c>
      <c r="D6" s="36">
        <f>C4*D5</f>
        <v>128.25</v>
      </c>
      <c r="E6" s="36">
        <f>C4*E5</f>
        <v>114</v>
      </c>
    </row>
    <row r="7" spans="1:5" ht="30" x14ac:dyDescent="0.25">
      <c r="A7" s="122" t="s">
        <v>30</v>
      </c>
      <c r="B7" s="123" t="s">
        <v>106</v>
      </c>
      <c r="C7" s="36">
        <v>140</v>
      </c>
      <c r="D7" s="36">
        <v>130</v>
      </c>
      <c r="E7" s="36">
        <v>115</v>
      </c>
    </row>
    <row r="8" spans="1:5" ht="15.75" x14ac:dyDescent="0.25">
      <c r="A8" s="170" t="s">
        <v>134</v>
      </c>
      <c r="B8" s="170"/>
      <c r="C8" s="170"/>
      <c r="D8" s="170"/>
      <c r="E8" s="170"/>
    </row>
    <row r="9" spans="1:5" x14ac:dyDescent="0.25">
      <c r="A9" s="124" t="s">
        <v>31</v>
      </c>
      <c r="B9" s="125" t="s">
        <v>98</v>
      </c>
      <c r="C9" s="38">
        <v>55</v>
      </c>
      <c r="D9" s="37" t="s">
        <v>1</v>
      </c>
      <c r="E9" s="38">
        <v>55</v>
      </c>
    </row>
    <row r="10" spans="1:5" x14ac:dyDescent="0.25">
      <c r="A10" s="122" t="s">
        <v>32</v>
      </c>
      <c r="B10" s="123" t="s">
        <v>99</v>
      </c>
      <c r="C10" s="35">
        <v>0.5</v>
      </c>
      <c r="D10" s="35">
        <v>0.4</v>
      </c>
      <c r="E10" s="35">
        <v>0.3</v>
      </c>
    </row>
    <row r="11" spans="1:5" ht="30" x14ac:dyDescent="0.25">
      <c r="A11" s="122" t="s">
        <v>33</v>
      </c>
      <c r="B11" s="123" t="s">
        <v>107</v>
      </c>
      <c r="C11" s="36">
        <f>C4*C10</f>
        <v>142.5</v>
      </c>
      <c r="D11" s="36">
        <f>C4*D10</f>
        <v>114</v>
      </c>
      <c r="E11" s="36">
        <f>C4*E10</f>
        <v>85.5</v>
      </c>
    </row>
    <row r="12" spans="1:5" ht="32.25" x14ac:dyDescent="0.25">
      <c r="A12" s="122" t="s">
        <v>34</v>
      </c>
      <c r="B12" s="123" t="s">
        <v>103</v>
      </c>
      <c r="C12" s="36">
        <f>C11-C9</f>
        <v>87.5</v>
      </c>
      <c r="D12" s="36">
        <f>D11-E9</f>
        <v>59</v>
      </c>
      <c r="E12" s="36">
        <f>E11-E9</f>
        <v>30.5</v>
      </c>
    </row>
    <row r="13" spans="1:5" ht="30" x14ac:dyDescent="0.25">
      <c r="A13" s="122" t="s">
        <v>35</v>
      </c>
      <c r="B13" s="123" t="s">
        <v>120</v>
      </c>
      <c r="C13" s="36">
        <f>C12*0.5</f>
        <v>43.75</v>
      </c>
      <c r="D13" s="36">
        <f>D12*0.5</f>
        <v>29.5</v>
      </c>
      <c r="E13" s="36">
        <f>E12*0.5</f>
        <v>15.25</v>
      </c>
    </row>
    <row r="14" spans="1:5" ht="47.25" x14ac:dyDescent="0.25">
      <c r="A14" s="122" t="s">
        <v>36</v>
      </c>
      <c r="B14" s="123" t="s">
        <v>104</v>
      </c>
      <c r="C14" s="36">
        <f>C9+C13</f>
        <v>98.75</v>
      </c>
      <c r="D14" s="36">
        <f>E9+D13</f>
        <v>84.5</v>
      </c>
      <c r="E14" s="36">
        <f>E9+E13</f>
        <v>70.25</v>
      </c>
    </row>
    <row r="15" spans="1:5" ht="45" x14ac:dyDescent="0.25">
      <c r="A15" s="122" t="s">
        <v>37</v>
      </c>
      <c r="B15" s="123" t="s">
        <v>102</v>
      </c>
      <c r="C15" s="36">
        <v>100</v>
      </c>
      <c r="D15" s="36">
        <v>85</v>
      </c>
      <c r="E15" s="36">
        <v>70</v>
      </c>
    </row>
    <row r="16" spans="1:5" ht="15.75" x14ac:dyDescent="0.25">
      <c r="A16" s="170" t="s">
        <v>133</v>
      </c>
      <c r="B16" s="170"/>
      <c r="C16" s="170"/>
      <c r="D16" s="170"/>
      <c r="E16" s="170"/>
    </row>
    <row r="17" spans="1:5" ht="30" x14ac:dyDescent="0.25">
      <c r="A17" s="126" t="s">
        <v>38</v>
      </c>
      <c r="B17" s="127" t="s">
        <v>157</v>
      </c>
      <c r="C17" s="59">
        <f>MIN(C7,C15)</f>
        <v>100</v>
      </c>
      <c r="D17" s="59">
        <f t="shared" ref="D17:E17" si="0">MIN(D7,D15)</f>
        <v>85</v>
      </c>
      <c r="E17" s="59">
        <f t="shared" si="0"/>
        <v>70</v>
      </c>
    </row>
    <row r="18" spans="1:5" ht="45" customHeight="1" x14ac:dyDescent="0.25">
      <c r="A18" s="189" t="s">
        <v>265</v>
      </c>
      <c r="B18" s="189"/>
      <c r="C18" s="189"/>
      <c r="D18" s="189"/>
      <c r="E18" s="189"/>
    </row>
    <row r="19" spans="1:5" ht="17.45" customHeight="1" x14ac:dyDescent="0.25">
      <c r="A19" s="199" t="s">
        <v>207</v>
      </c>
      <c r="B19" s="199"/>
      <c r="C19" s="199"/>
      <c r="D19" s="199"/>
      <c r="E19" s="19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B458C-5FBA-4B30-826D-620B69850F70}">
  <dimension ref="A1:C18"/>
  <sheetViews>
    <sheetView zoomScaleNormal="100" workbookViewId="0"/>
  </sheetViews>
  <sheetFormatPr defaultRowHeight="15" x14ac:dyDescent="0.25"/>
  <cols>
    <col min="1" max="1" width="17.140625" bestFit="1" customWidth="1"/>
    <col min="2" max="2" width="89.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208" t="s">
        <v>113</v>
      </c>
      <c r="B1" s="209"/>
      <c r="C1" s="210"/>
    </row>
    <row r="2" spans="1:3" ht="21" x14ac:dyDescent="0.25">
      <c r="A2" s="121" t="s">
        <v>23</v>
      </c>
      <c r="B2" s="121" t="s">
        <v>24</v>
      </c>
      <c r="C2" s="131" t="s">
        <v>115</v>
      </c>
    </row>
    <row r="3" spans="1:3" ht="15.75" x14ac:dyDescent="0.25">
      <c r="A3" s="171" t="s">
        <v>135</v>
      </c>
      <c r="B3" s="172"/>
      <c r="C3" s="212"/>
    </row>
    <row r="4" spans="1:3" ht="17.25" x14ac:dyDescent="0.25">
      <c r="A4" s="122" t="s">
        <v>27</v>
      </c>
      <c r="B4" s="130" t="s">
        <v>237</v>
      </c>
      <c r="C4" s="76">
        <v>269</v>
      </c>
    </row>
    <row r="5" spans="1:3" x14ac:dyDescent="0.25">
      <c r="A5" s="122" t="s">
        <v>28</v>
      </c>
      <c r="B5" s="123" t="s">
        <v>116</v>
      </c>
      <c r="C5" s="35">
        <v>0.2</v>
      </c>
    </row>
    <row r="6" spans="1:3" ht="30" x14ac:dyDescent="0.25">
      <c r="A6" s="122" t="s">
        <v>29</v>
      </c>
      <c r="B6" s="123" t="s">
        <v>117</v>
      </c>
      <c r="C6" s="36">
        <f>C4*C5</f>
        <v>53.800000000000004</v>
      </c>
    </row>
    <row r="7" spans="1:3" ht="30" x14ac:dyDescent="0.25">
      <c r="A7" s="122" t="s">
        <v>30</v>
      </c>
      <c r="B7" s="123" t="s">
        <v>118</v>
      </c>
      <c r="C7" s="36">
        <v>55</v>
      </c>
    </row>
    <row r="8" spans="1:3" ht="15.75" x14ac:dyDescent="0.25">
      <c r="A8" s="171" t="s">
        <v>134</v>
      </c>
      <c r="B8" s="172"/>
      <c r="C8" s="212"/>
    </row>
    <row r="9" spans="1:3" x14ac:dyDescent="0.25">
      <c r="A9" s="124" t="s">
        <v>31</v>
      </c>
      <c r="B9" s="125" t="s">
        <v>98</v>
      </c>
      <c r="C9" s="38">
        <v>35</v>
      </c>
    </row>
    <row r="10" spans="1:3" ht="32.25" x14ac:dyDescent="0.25">
      <c r="A10" s="122" t="s">
        <v>32</v>
      </c>
      <c r="B10" s="123" t="s">
        <v>119</v>
      </c>
      <c r="C10" s="36">
        <f>C6-C9</f>
        <v>18.800000000000004</v>
      </c>
    </row>
    <row r="11" spans="1:3" ht="30" x14ac:dyDescent="0.25">
      <c r="A11" s="122" t="s">
        <v>33</v>
      </c>
      <c r="B11" s="130" t="s">
        <v>121</v>
      </c>
      <c r="C11" s="36">
        <f>C10*0.5</f>
        <v>9.4000000000000021</v>
      </c>
    </row>
    <row r="12" spans="1:3" ht="30" x14ac:dyDescent="0.25">
      <c r="A12" s="122" t="s">
        <v>34</v>
      </c>
      <c r="B12" s="123" t="s">
        <v>123</v>
      </c>
      <c r="C12" s="36">
        <f>C9+C11</f>
        <v>44.400000000000006</v>
      </c>
    </row>
    <row r="13" spans="1:3" ht="30" x14ac:dyDescent="0.25">
      <c r="A13" s="122" t="s">
        <v>35</v>
      </c>
      <c r="B13" s="123" t="s">
        <v>122</v>
      </c>
      <c r="C13" s="36">
        <v>45</v>
      </c>
    </row>
    <row r="14" spans="1:3" ht="15.75" x14ac:dyDescent="0.25">
      <c r="A14" s="171" t="s">
        <v>133</v>
      </c>
      <c r="B14" s="172"/>
      <c r="C14" s="212"/>
    </row>
    <row r="15" spans="1:3" ht="30" x14ac:dyDescent="0.25">
      <c r="A15" s="126" t="s">
        <v>36</v>
      </c>
      <c r="B15" s="127" t="s">
        <v>156</v>
      </c>
      <c r="C15" s="59">
        <f>MIN(C7,C13)</f>
        <v>45</v>
      </c>
    </row>
    <row r="16" spans="1:3" ht="45" customHeight="1" x14ac:dyDescent="0.25">
      <c r="A16" s="211" t="s">
        <v>114</v>
      </c>
      <c r="B16" s="211"/>
      <c r="C16" s="211"/>
    </row>
    <row r="17" spans="1:3" ht="62.45" customHeight="1" x14ac:dyDescent="0.25">
      <c r="A17" s="206" t="s">
        <v>266</v>
      </c>
      <c r="B17" s="206"/>
      <c r="C17" s="206"/>
    </row>
    <row r="18" spans="1:3" x14ac:dyDescent="0.25">
      <c r="A18" s="207"/>
      <c r="B18" s="207"/>
      <c r="C18" s="207"/>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0131E-8820-454A-A12D-21DE5F2D6018}">
  <dimension ref="A1:E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238</v>
      </c>
      <c r="B1" s="214"/>
      <c r="C1" s="214"/>
      <c r="D1" s="214"/>
      <c r="E1" s="215"/>
    </row>
    <row r="2" spans="1:5" ht="56.25" x14ac:dyDescent="0.25">
      <c r="A2" s="39" t="s">
        <v>22</v>
      </c>
      <c r="B2" s="41" t="s">
        <v>126</v>
      </c>
      <c r="C2" s="39" t="s">
        <v>127</v>
      </c>
      <c r="D2" s="42" t="s">
        <v>128</v>
      </c>
      <c r="E2" s="42" t="s">
        <v>124</v>
      </c>
    </row>
    <row r="3" spans="1:5" x14ac:dyDescent="0.25">
      <c r="A3" s="136" t="s">
        <v>5</v>
      </c>
      <c r="B3" s="65">
        <v>119</v>
      </c>
      <c r="C3" s="66">
        <v>25329001</v>
      </c>
      <c r="D3" s="43">
        <f>(C3/C7)</f>
        <v>0.48672069613989133</v>
      </c>
      <c r="E3" s="5">
        <f>B3*D3</f>
        <v>57.919762840647067</v>
      </c>
    </row>
    <row r="4" spans="1:5" x14ac:dyDescent="0.25">
      <c r="A4" s="137" t="s">
        <v>6</v>
      </c>
      <c r="B4" s="67">
        <v>144</v>
      </c>
      <c r="C4" s="68">
        <v>988934</v>
      </c>
      <c r="D4" s="44">
        <f>(C4/C7)</f>
        <v>1.9003301587631003E-2</v>
      </c>
      <c r="E4" s="6">
        <f>B4*D4</f>
        <v>2.7364754286188644</v>
      </c>
    </row>
    <row r="5" spans="1:5" x14ac:dyDescent="0.25">
      <c r="A5" s="137" t="s">
        <v>7</v>
      </c>
      <c r="B5" s="67">
        <v>129</v>
      </c>
      <c r="C5" s="68">
        <v>25367311</v>
      </c>
      <c r="D5" s="44">
        <f>(C5/C7)</f>
        <v>0.48745685900194496</v>
      </c>
      <c r="E5" s="6">
        <f>B5*D5</f>
        <v>62.8819348112509</v>
      </c>
    </row>
    <row r="6" spans="1:5" ht="30" x14ac:dyDescent="0.25">
      <c r="A6" s="138" t="s">
        <v>8</v>
      </c>
      <c r="B6" s="69">
        <v>134</v>
      </c>
      <c r="C6" s="70">
        <v>354869</v>
      </c>
      <c r="D6" s="45">
        <f>C6/C7</f>
        <v>6.8191432705327418E-3</v>
      </c>
      <c r="E6" s="6">
        <f>B6*D6</f>
        <v>0.91376519825138736</v>
      </c>
    </row>
    <row r="7" spans="1:5" ht="30" x14ac:dyDescent="0.25">
      <c r="A7" s="139" t="s">
        <v>129</v>
      </c>
      <c r="B7" s="40"/>
      <c r="C7" s="75">
        <f>SUM(C3:C6)</f>
        <v>52040115</v>
      </c>
      <c r="D7" s="7">
        <f>SUM(D3:D6)</f>
        <v>1</v>
      </c>
      <c r="E7" s="71">
        <f>SUM(E3:E6)</f>
        <v>124.45193827876821</v>
      </c>
    </row>
    <row r="10" spans="1:5" ht="18.75" x14ac:dyDescent="0.25">
      <c r="A10" s="208" t="s">
        <v>125</v>
      </c>
      <c r="B10" s="209"/>
      <c r="C10" s="209"/>
      <c r="D10" s="209"/>
      <c r="E10" s="210"/>
    </row>
    <row r="11" spans="1:5" ht="18.75" x14ac:dyDescent="0.25">
      <c r="A11" s="121" t="s">
        <v>23</v>
      </c>
      <c r="B11" s="121" t="s">
        <v>24</v>
      </c>
      <c r="C11" s="121" t="s">
        <v>4</v>
      </c>
      <c r="D11" s="121" t="s">
        <v>3</v>
      </c>
      <c r="E11" s="121" t="s">
        <v>2</v>
      </c>
    </row>
    <row r="12" spans="1:5" ht="15.75" x14ac:dyDescent="0.25">
      <c r="A12" s="170" t="s">
        <v>135</v>
      </c>
      <c r="B12" s="170"/>
      <c r="C12" s="170"/>
      <c r="D12" s="170"/>
      <c r="E12" s="170"/>
    </row>
    <row r="13" spans="1:5" ht="17.25" x14ac:dyDescent="0.25">
      <c r="A13" s="122" t="s">
        <v>27</v>
      </c>
      <c r="B13" s="130" t="s">
        <v>234</v>
      </c>
      <c r="C13" s="197">
        <f>E7</f>
        <v>124.45193827876821</v>
      </c>
      <c r="D13" s="197"/>
      <c r="E13" s="197"/>
    </row>
    <row r="14" spans="1:5" x14ac:dyDescent="0.25">
      <c r="A14" s="122" t="s">
        <v>28</v>
      </c>
      <c r="B14" s="123" t="s">
        <v>101</v>
      </c>
      <c r="C14" s="35">
        <v>0.5</v>
      </c>
      <c r="D14" s="35">
        <v>0.45</v>
      </c>
      <c r="E14" s="35">
        <v>0.4</v>
      </c>
    </row>
    <row r="15" spans="1:5" ht="30" x14ac:dyDescent="0.25">
      <c r="A15" s="122" t="s">
        <v>29</v>
      </c>
      <c r="B15" s="123" t="s">
        <v>105</v>
      </c>
      <c r="C15" s="36">
        <f>C13*C14</f>
        <v>62.225969139384105</v>
      </c>
      <c r="D15" s="36">
        <f>C13*D14</f>
        <v>56.003372225445695</v>
      </c>
      <c r="E15" s="36">
        <f>C13*E14</f>
        <v>49.780775311507284</v>
      </c>
    </row>
    <row r="16" spans="1:5" ht="30" x14ac:dyDescent="0.25">
      <c r="A16" s="122" t="s">
        <v>30</v>
      </c>
      <c r="B16" s="123" t="s">
        <v>106</v>
      </c>
      <c r="C16" s="36">
        <v>60</v>
      </c>
      <c r="D16" s="36">
        <v>55</v>
      </c>
      <c r="E16" s="36">
        <v>50</v>
      </c>
    </row>
    <row r="17" spans="1:5" ht="15.75" x14ac:dyDescent="0.25">
      <c r="A17" s="170" t="s">
        <v>134</v>
      </c>
      <c r="B17" s="170"/>
      <c r="C17" s="170"/>
      <c r="D17" s="170"/>
      <c r="E17" s="170"/>
    </row>
    <row r="18" spans="1:5" x14ac:dyDescent="0.25">
      <c r="A18" s="124" t="s">
        <v>31</v>
      </c>
      <c r="B18" s="125" t="s">
        <v>98</v>
      </c>
      <c r="C18" s="38">
        <v>35</v>
      </c>
      <c r="D18" s="37" t="s">
        <v>1</v>
      </c>
      <c r="E18" s="38">
        <v>35</v>
      </c>
    </row>
    <row r="19" spans="1:5" x14ac:dyDescent="0.25">
      <c r="A19" s="122" t="s">
        <v>32</v>
      </c>
      <c r="B19" s="123" t="s">
        <v>99</v>
      </c>
      <c r="C19" s="35">
        <v>0.5</v>
      </c>
      <c r="D19" s="35">
        <v>0.4</v>
      </c>
      <c r="E19" s="35">
        <v>0.3</v>
      </c>
    </row>
    <row r="20" spans="1:5" ht="30" x14ac:dyDescent="0.25">
      <c r="A20" s="122" t="s">
        <v>33</v>
      </c>
      <c r="B20" s="123" t="s">
        <v>107</v>
      </c>
      <c r="C20" s="36">
        <f>C13*C19</f>
        <v>62.225969139384105</v>
      </c>
      <c r="D20" s="36">
        <f>C13*D19</f>
        <v>49.780775311507284</v>
      </c>
      <c r="E20" s="36">
        <f>C13*E19</f>
        <v>37.335581483630463</v>
      </c>
    </row>
    <row r="21" spans="1:5" ht="32.25" x14ac:dyDescent="0.25">
      <c r="A21" s="122" t="s">
        <v>34</v>
      </c>
      <c r="B21" s="123" t="s">
        <v>103</v>
      </c>
      <c r="C21" s="36">
        <f>C20-C18</f>
        <v>27.225969139384105</v>
      </c>
      <c r="D21" s="36">
        <f>D20-E18</f>
        <v>14.780775311507284</v>
      </c>
      <c r="E21" s="36">
        <f>E20-E18</f>
        <v>2.3355814836304631</v>
      </c>
    </row>
    <row r="22" spans="1:5" ht="30" x14ac:dyDescent="0.25">
      <c r="A22" s="122" t="s">
        <v>35</v>
      </c>
      <c r="B22" s="123" t="s">
        <v>120</v>
      </c>
      <c r="C22" s="36">
        <f>C21*0.5</f>
        <v>13.612984569692053</v>
      </c>
      <c r="D22" s="36">
        <f>D21*0.5</f>
        <v>7.3903876557536421</v>
      </c>
      <c r="E22" s="36">
        <f>E21*0.5</f>
        <v>1.1677907418152316</v>
      </c>
    </row>
    <row r="23" spans="1:5" ht="47.25" x14ac:dyDescent="0.25">
      <c r="A23" s="122" t="s">
        <v>36</v>
      </c>
      <c r="B23" s="123" t="s">
        <v>104</v>
      </c>
      <c r="C23" s="36">
        <f>C18+C22</f>
        <v>48.612984569692053</v>
      </c>
      <c r="D23" s="36">
        <f>E18+D22</f>
        <v>42.390387655753642</v>
      </c>
      <c r="E23" s="36">
        <f>E18+E22</f>
        <v>36.167790741815232</v>
      </c>
    </row>
    <row r="24" spans="1:5" ht="45" x14ac:dyDescent="0.25">
      <c r="A24" s="122" t="s">
        <v>37</v>
      </c>
      <c r="B24" s="123" t="s">
        <v>102</v>
      </c>
      <c r="C24" s="36">
        <v>50</v>
      </c>
      <c r="D24" s="36">
        <v>40</v>
      </c>
      <c r="E24" s="36">
        <v>35</v>
      </c>
    </row>
    <row r="25" spans="1:5" ht="15.75" x14ac:dyDescent="0.25">
      <c r="A25" s="170" t="s">
        <v>133</v>
      </c>
      <c r="B25" s="170"/>
      <c r="C25" s="170"/>
      <c r="D25" s="170"/>
      <c r="E25" s="170"/>
    </row>
    <row r="26" spans="1:5" ht="30" x14ac:dyDescent="0.25">
      <c r="A26" s="126" t="s">
        <v>38</v>
      </c>
      <c r="B26" s="127" t="s">
        <v>157</v>
      </c>
      <c r="C26" s="59">
        <f>MIN(C16,C24)</f>
        <v>50</v>
      </c>
      <c r="D26" s="59">
        <f t="shared" ref="D26:E26" si="0">MIN(D16,D24)</f>
        <v>40</v>
      </c>
      <c r="E26" s="59">
        <f t="shared" si="0"/>
        <v>35</v>
      </c>
    </row>
    <row r="27" spans="1:5" ht="44.45" customHeight="1" x14ac:dyDescent="0.25">
      <c r="A27" s="189" t="s">
        <v>267</v>
      </c>
      <c r="B27" s="189"/>
      <c r="C27" s="189"/>
      <c r="D27" s="189"/>
      <c r="E27" s="189"/>
    </row>
    <row r="28" spans="1:5" ht="17.45" customHeight="1" x14ac:dyDescent="0.25">
      <c r="A28" s="199" t="s">
        <v>207</v>
      </c>
      <c r="B28" s="199"/>
      <c r="C28" s="199"/>
      <c r="D28" s="199"/>
      <c r="E28" s="199"/>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EA972-2A61-4C2C-8049-89B2342F9722}">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239</v>
      </c>
      <c r="B1" s="214"/>
      <c r="C1" s="214"/>
      <c r="D1" s="214"/>
      <c r="E1" s="215"/>
    </row>
    <row r="2" spans="1:5" ht="56.25" x14ac:dyDescent="0.25">
      <c r="A2" s="39" t="s">
        <v>22</v>
      </c>
      <c r="B2" s="41" t="s">
        <v>126</v>
      </c>
      <c r="C2" s="39" t="s">
        <v>127</v>
      </c>
      <c r="D2" s="42" t="s">
        <v>128</v>
      </c>
      <c r="E2" s="42" t="s">
        <v>124</v>
      </c>
    </row>
    <row r="3" spans="1:5" x14ac:dyDescent="0.25">
      <c r="A3" s="136" t="s">
        <v>131</v>
      </c>
      <c r="B3" s="65">
        <v>48</v>
      </c>
      <c r="C3" s="72">
        <v>12138248</v>
      </c>
      <c r="D3" s="43">
        <f>(C3/C4)</f>
        <v>1</v>
      </c>
      <c r="E3" s="5">
        <f>B3*D3</f>
        <v>48</v>
      </c>
    </row>
    <row r="4" spans="1:5" ht="30" x14ac:dyDescent="0.25">
      <c r="A4" s="139" t="s">
        <v>132</v>
      </c>
      <c r="B4" s="40"/>
      <c r="C4" s="75">
        <f>SUM(C3:C3)</f>
        <v>12138248</v>
      </c>
      <c r="D4" s="7">
        <f>SUM(D3:D3)</f>
        <v>1</v>
      </c>
      <c r="E4" s="71">
        <f>SUM(E3:E3)</f>
        <v>48</v>
      </c>
    </row>
    <row r="7" spans="1:5" ht="18.75" x14ac:dyDescent="0.25">
      <c r="A7" s="195" t="s">
        <v>130</v>
      </c>
      <c r="B7" s="196"/>
      <c r="C7" s="196"/>
      <c r="D7" s="196"/>
      <c r="E7" s="196"/>
    </row>
    <row r="8" spans="1:5" ht="18.75" x14ac:dyDescent="0.25">
      <c r="A8" s="121" t="s">
        <v>23</v>
      </c>
      <c r="B8" s="121" t="s">
        <v>24</v>
      </c>
      <c r="C8" s="121" t="s">
        <v>4</v>
      </c>
      <c r="D8" s="121" t="s">
        <v>3</v>
      </c>
      <c r="E8" s="121" t="s">
        <v>2</v>
      </c>
    </row>
    <row r="9" spans="1:5" ht="15.75" x14ac:dyDescent="0.25">
      <c r="A9" s="171" t="s">
        <v>135</v>
      </c>
      <c r="B9" s="172"/>
      <c r="C9" s="172"/>
      <c r="D9" s="172"/>
      <c r="E9" s="173"/>
    </row>
    <row r="10" spans="1:5" ht="17.25" x14ac:dyDescent="0.25">
      <c r="A10" s="122" t="s">
        <v>27</v>
      </c>
      <c r="B10" s="130" t="s">
        <v>234</v>
      </c>
      <c r="C10" s="216">
        <f>E4</f>
        <v>48</v>
      </c>
      <c r="D10" s="216"/>
      <c r="E10" s="216"/>
    </row>
    <row r="11" spans="1:5" x14ac:dyDescent="0.25">
      <c r="A11" s="122" t="s">
        <v>28</v>
      </c>
      <c r="B11" s="123" t="s">
        <v>101</v>
      </c>
      <c r="C11" s="35">
        <v>0.5</v>
      </c>
      <c r="D11" s="35">
        <v>0.45</v>
      </c>
      <c r="E11" s="35">
        <v>0.4</v>
      </c>
    </row>
    <row r="12" spans="1:5" ht="30" x14ac:dyDescent="0.25">
      <c r="A12" s="122" t="s">
        <v>29</v>
      </c>
      <c r="B12" s="123" t="s">
        <v>105</v>
      </c>
      <c r="C12" s="36">
        <f>C10*C11</f>
        <v>24</v>
      </c>
      <c r="D12" s="36">
        <f>C10*D11</f>
        <v>21.6</v>
      </c>
      <c r="E12" s="36">
        <f>C10*E11</f>
        <v>19.200000000000003</v>
      </c>
    </row>
    <row r="13" spans="1:5" ht="30" x14ac:dyDescent="0.25">
      <c r="A13" s="122" t="s">
        <v>30</v>
      </c>
      <c r="B13" s="123" t="s">
        <v>106</v>
      </c>
      <c r="C13" s="36">
        <v>25</v>
      </c>
      <c r="D13" s="36">
        <v>20</v>
      </c>
      <c r="E13" s="36">
        <v>20</v>
      </c>
    </row>
    <row r="14" spans="1:5" ht="15.75" x14ac:dyDescent="0.25">
      <c r="A14" s="171" t="s">
        <v>134</v>
      </c>
      <c r="B14" s="172"/>
      <c r="C14" s="172"/>
      <c r="D14" s="172"/>
      <c r="E14" s="173"/>
    </row>
    <row r="15" spans="1:5" x14ac:dyDescent="0.25">
      <c r="A15" s="124" t="s">
        <v>31</v>
      </c>
      <c r="B15" s="125" t="s">
        <v>98</v>
      </c>
      <c r="C15" s="38">
        <v>20</v>
      </c>
      <c r="D15" s="37" t="s">
        <v>1</v>
      </c>
      <c r="E15" s="38">
        <v>20</v>
      </c>
    </row>
    <row r="16" spans="1:5" x14ac:dyDescent="0.25">
      <c r="A16" s="122" t="s">
        <v>32</v>
      </c>
      <c r="B16" s="123" t="s">
        <v>99</v>
      </c>
      <c r="C16" s="35">
        <v>0.5</v>
      </c>
      <c r="D16" s="35">
        <v>0.4</v>
      </c>
      <c r="E16" s="35">
        <v>0.3</v>
      </c>
    </row>
    <row r="17" spans="1:5" ht="30" x14ac:dyDescent="0.25">
      <c r="A17" s="122" t="s">
        <v>33</v>
      </c>
      <c r="B17" s="123" t="s">
        <v>107</v>
      </c>
      <c r="C17" s="36">
        <f>C10*C16</f>
        <v>24</v>
      </c>
      <c r="D17" s="36">
        <f>C10*D16</f>
        <v>19.200000000000003</v>
      </c>
      <c r="E17" s="36">
        <f>C10*E16</f>
        <v>14.399999999999999</v>
      </c>
    </row>
    <row r="18" spans="1:5" ht="32.25" x14ac:dyDescent="0.25">
      <c r="A18" s="122" t="s">
        <v>34</v>
      </c>
      <c r="B18" s="123" t="s">
        <v>103</v>
      </c>
      <c r="C18" s="36">
        <f>C17-C15</f>
        <v>4</v>
      </c>
      <c r="D18" s="36">
        <f>D17-E15</f>
        <v>-0.79999999999999716</v>
      </c>
      <c r="E18" s="36">
        <f>E17-E15</f>
        <v>-5.6000000000000014</v>
      </c>
    </row>
    <row r="19" spans="1:5" ht="30" x14ac:dyDescent="0.25">
      <c r="A19" s="122" t="s">
        <v>35</v>
      </c>
      <c r="B19" s="123" t="s">
        <v>120</v>
      </c>
      <c r="C19" s="36">
        <f>C18*0.5</f>
        <v>2</v>
      </c>
      <c r="D19" s="36">
        <f>D18*0.5</f>
        <v>-0.39999999999999858</v>
      </c>
      <c r="E19" s="36">
        <f>E18*0.5</f>
        <v>-2.8000000000000007</v>
      </c>
    </row>
    <row r="20" spans="1:5" ht="47.25" x14ac:dyDescent="0.25">
      <c r="A20" s="122" t="s">
        <v>36</v>
      </c>
      <c r="B20" s="123" t="s">
        <v>104</v>
      </c>
      <c r="C20" s="36">
        <f>C15+C19</f>
        <v>22</v>
      </c>
      <c r="D20" s="36">
        <f>E15+D19</f>
        <v>19.600000000000001</v>
      </c>
      <c r="E20" s="36">
        <f>E15+E19</f>
        <v>17.2</v>
      </c>
    </row>
    <row r="21" spans="1:5" ht="45" x14ac:dyDescent="0.25">
      <c r="A21" s="122" t="s">
        <v>37</v>
      </c>
      <c r="B21" s="123" t="s">
        <v>102</v>
      </c>
      <c r="C21" s="36">
        <v>20</v>
      </c>
      <c r="D21" s="36">
        <v>20</v>
      </c>
      <c r="E21" s="36">
        <v>15</v>
      </c>
    </row>
    <row r="22" spans="1:5" ht="15.75" x14ac:dyDescent="0.25">
      <c r="A22" s="170" t="s">
        <v>133</v>
      </c>
      <c r="B22" s="170"/>
      <c r="C22" s="170"/>
      <c r="D22" s="170"/>
      <c r="E22" s="170"/>
    </row>
    <row r="23" spans="1:5" ht="30" x14ac:dyDescent="0.25">
      <c r="A23" s="126" t="s">
        <v>38</v>
      </c>
      <c r="B23" s="127" t="s">
        <v>157</v>
      </c>
      <c r="C23" s="59">
        <f>MIN(C13,C21)</f>
        <v>20</v>
      </c>
      <c r="D23" s="59">
        <f t="shared" ref="D23:E23" si="0">MIN(D13,D21)</f>
        <v>20</v>
      </c>
      <c r="E23" s="59">
        <f t="shared" si="0"/>
        <v>15</v>
      </c>
    </row>
    <row r="24" spans="1:5" ht="47.45" customHeight="1" x14ac:dyDescent="0.25">
      <c r="A24" s="189" t="s">
        <v>268</v>
      </c>
      <c r="B24" s="189"/>
      <c r="C24" s="189"/>
      <c r="D24" s="189"/>
      <c r="E24" s="189"/>
    </row>
    <row r="25" spans="1:5" ht="16.5" customHeight="1" x14ac:dyDescent="0.25">
      <c r="A25" s="199" t="s">
        <v>207</v>
      </c>
      <c r="B25" s="199"/>
      <c r="C25" s="199"/>
      <c r="D25" s="199"/>
      <c r="E25" s="199"/>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B421D-F122-41D7-ABFA-A872719CF892}">
  <dimension ref="A1:E25"/>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240</v>
      </c>
      <c r="B1" s="214"/>
      <c r="C1" s="214"/>
      <c r="D1" s="214"/>
      <c r="E1" s="215"/>
    </row>
    <row r="2" spans="1:5" ht="56.25" x14ac:dyDescent="0.25">
      <c r="A2" s="39" t="s">
        <v>22</v>
      </c>
      <c r="B2" s="41" t="s">
        <v>126</v>
      </c>
      <c r="C2" s="39" t="s">
        <v>127</v>
      </c>
      <c r="D2" s="42" t="s">
        <v>128</v>
      </c>
      <c r="E2" s="42" t="s">
        <v>124</v>
      </c>
    </row>
    <row r="3" spans="1:5" ht="45" x14ac:dyDescent="0.25">
      <c r="A3" s="140" t="s">
        <v>199</v>
      </c>
      <c r="B3" s="65">
        <v>121</v>
      </c>
      <c r="C3" s="72">
        <v>1349577</v>
      </c>
      <c r="D3" s="43">
        <f>(C3/C4)</f>
        <v>1</v>
      </c>
      <c r="E3" s="5">
        <f>B3*D3</f>
        <v>121</v>
      </c>
    </row>
    <row r="4" spans="1:5" ht="30" x14ac:dyDescent="0.25">
      <c r="A4" s="139" t="s">
        <v>137</v>
      </c>
      <c r="B4" s="40"/>
      <c r="C4" s="75">
        <f>SUM(C3:C3)</f>
        <v>1349577</v>
      </c>
      <c r="D4" s="7">
        <f>SUM(D3:D3)</f>
        <v>1</v>
      </c>
      <c r="E4" s="71">
        <f>SUM(E3:E3)</f>
        <v>121</v>
      </c>
    </row>
    <row r="7" spans="1:5" ht="18.75" x14ac:dyDescent="0.25">
      <c r="A7" s="195" t="s">
        <v>138</v>
      </c>
      <c r="B7" s="196"/>
      <c r="C7" s="196"/>
      <c r="D7" s="196"/>
      <c r="E7" s="196"/>
    </row>
    <row r="8" spans="1:5" ht="18.75" x14ac:dyDescent="0.25">
      <c r="A8" s="121" t="s">
        <v>23</v>
      </c>
      <c r="B8" s="121" t="s">
        <v>24</v>
      </c>
      <c r="C8" s="121" t="s">
        <v>4</v>
      </c>
      <c r="D8" s="121" t="s">
        <v>3</v>
      </c>
      <c r="E8" s="121" t="s">
        <v>2</v>
      </c>
    </row>
    <row r="9" spans="1:5" ht="15.75" x14ac:dyDescent="0.25">
      <c r="A9" s="170" t="s">
        <v>135</v>
      </c>
      <c r="B9" s="170"/>
      <c r="C9" s="170"/>
      <c r="D9" s="170"/>
      <c r="E9" s="170"/>
    </row>
    <row r="10" spans="1:5" ht="17.25" x14ac:dyDescent="0.25">
      <c r="A10" s="122" t="s">
        <v>27</v>
      </c>
      <c r="B10" s="130" t="s">
        <v>234</v>
      </c>
      <c r="C10" s="216">
        <f>E4</f>
        <v>121</v>
      </c>
      <c r="D10" s="216"/>
      <c r="E10" s="216"/>
    </row>
    <row r="11" spans="1:5" x14ac:dyDescent="0.25">
      <c r="A11" s="122" t="s">
        <v>28</v>
      </c>
      <c r="B11" s="123" t="s">
        <v>101</v>
      </c>
      <c r="C11" s="35">
        <v>0.5</v>
      </c>
      <c r="D11" s="35">
        <v>0.45</v>
      </c>
      <c r="E11" s="35">
        <v>0.4</v>
      </c>
    </row>
    <row r="12" spans="1:5" ht="30" x14ac:dyDescent="0.25">
      <c r="A12" s="122" t="s">
        <v>29</v>
      </c>
      <c r="B12" s="123" t="s">
        <v>105</v>
      </c>
      <c r="C12" s="36">
        <f>C10*C11</f>
        <v>60.5</v>
      </c>
      <c r="D12" s="36">
        <f>C10*D11</f>
        <v>54.45</v>
      </c>
      <c r="E12" s="36">
        <f>C10*E11</f>
        <v>48.400000000000006</v>
      </c>
    </row>
    <row r="13" spans="1:5" ht="30" x14ac:dyDescent="0.25">
      <c r="A13" s="122" t="s">
        <v>30</v>
      </c>
      <c r="B13" s="123" t="s">
        <v>106</v>
      </c>
      <c r="C13" s="36">
        <v>60</v>
      </c>
      <c r="D13" s="36">
        <v>55</v>
      </c>
      <c r="E13" s="36">
        <v>50</v>
      </c>
    </row>
    <row r="14" spans="1:5" ht="15.75" x14ac:dyDescent="0.25">
      <c r="A14" s="170" t="s">
        <v>134</v>
      </c>
      <c r="B14" s="170"/>
      <c r="C14" s="170"/>
      <c r="D14" s="170"/>
      <c r="E14" s="170"/>
    </row>
    <row r="15" spans="1:5" x14ac:dyDescent="0.25">
      <c r="A15" s="124" t="s">
        <v>31</v>
      </c>
      <c r="B15" s="125" t="s">
        <v>98</v>
      </c>
      <c r="C15" s="38">
        <v>40</v>
      </c>
      <c r="D15" s="37" t="s">
        <v>1</v>
      </c>
      <c r="E15" s="38">
        <v>40</v>
      </c>
    </row>
    <row r="16" spans="1:5" x14ac:dyDescent="0.25">
      <c r="A16" s="122" t="s">
        <v>32</v>
      </c>
      <c r="B16" s="123" t="s">
        <v>99</v>
      </c>
      <c r="C16" s="35">
        <v>0.5</v>
      </c>
      <c r="D16" s="35">
        <v>0.4</v>
      </c>
      <c r="E16" s="35">
        <v>0.3</v>
      </c>
    </row>
    <row r="17" spans="1:5" ht="30" x14ac:dyDescent="0.25">
      <c r="A17" s="122" t="s">
        <v>33</v>
      </c>
      <c r="B17" s="123" t="s">
        <v>107</v>
      </c>
      <c r="C17" s="36">
        <f>C10*C16</f>
        <v>60.5</v>
      </c>
      <c r="D17" s="36">
        <f>C10*D16</f>
        <v>48.400000000000006</v>
      </c>
      <c r="E17" s="36">
        <f>C10*E16</f>
        <v>36.299999999999997</v>
      </c>
    </row>
    <row r="18" spans="1:5" ht="32.25" x14ac:dyDescent="0.25">
      <c r="A18" s="122" t="s">
        <v>34</v>
      </c>
      <c r="B18" s="123" t="s">
        <v>103</v>
      </c>
      <c r="C18" s="36">
        <f>C17-C15</f>
        <v>20.5</v>
      </c>
      <c r="D18" s="36">
        <f>D17-E15</f>
        <v>8.4000000000000057</v>
      </c>
      <c r="E18" s="36">
        <f>E17-E15</f>
        <v>-3.7000000000000028</v>
      </c>
    </row>
    <row r="19" spans="1:5" ht="30" x14ac:dyDescent="0.25">
      <c r="A19" s="122" t="s">
        <v>35</v>
      </c>
      <c r="B19" s="123" t="s">
        <v>120</v>
      </c>
      <c r="C19" s="36">
        <f>C18*0.5</f>
        <v>10.25</v>
      </c>
      <c r="D19" s="36">
        <f>D18*0.5</f>
        <v>4.2000000000000028</v>
      </c>
      <c r="E19" s="36">
        <f>E18*0.5</f>
        <v>-1.8500000000000014</v>
      </c>
    </row>
    <row r="20" spans="1:5" ht="47.25" x14ac:dyDescent="0.25">
      <c r="A20" s="122" t="s">
        <v>36</v>
      </c>
      <c r="B20" s="123" t="s">
        <v>104</v>
      </c>
      <c r="C20" s="36">
        <f>C15+C19</f>
        <v>50.25</v>
      </c>
      <c r="D20" s="36">
        <f>E15+D19</f>
        <v>44.2</v>
      </c>
      <c r="E20" s="36">
        <f>E15+E19</f>
        <v>38.15</v>
      </c>
    </row>
    <row r="21" spans="1:5" ht="45" x14ac:dyDescent="0.25">
      <c r="A21" s="122" t="s">
        <v>37</v>
      </c>
      <c r="B21" s="123" t="s">
        <v>102</v>
      </c>
      <c r="C21" s="36">
        <v>50</v>
      </c>
      <c r="D21" s="36">
        <v>45</v>
      </c>
      <c r="E21" s="36">
        <v>40</v>
      </c>
    </row>
    <row r="22" spans="1:5" ht="15.75" x14ac:dyDescent="0.25">
      <c r="A22" s="170" t="s">
        <v>133</v>
      </c>
      <c r="B22" s="170"/>
      <c r="C22" s="170"/>
      <c r="D22" s="170"/>
      <c r="E22" s="170"/>
    </row>
    <row r="23" spans="1:5" ht="30" x14ac:dyDescent="0.25">
      <c r="A23" s="126" t="s">
        <v>38</v>
      </c>
      <c r="B23" s="127" t="s">
        <v>157</v>
      </c>
      <c r="C23" s="59">
        <f>MIN(C13,C21)</f>
        <v>50</v>
      </c>
      <c r="D23" s="59">
        <f t="shared" ref="D23:E23" si="0">MIN(D13,D21)</f>
        <v>45</v>
      </c>
      <c r="E23" s="59">
        <f t="shared" si="0"/>
        <v>40</v>
      </c>
    </row>
    <row r="24" spans="1:5" ht="47.1" customHeight="1" x14ac:dyDescent="0.25">
      <c r="A24" s="189" t="s">
        <v>269</v>
      </c>
      <c r="B24" s="189"/>
      <c r="C24" s="189"/>
      <c r="D24" s="189"/>
      <c r="E24" s="189"/>
    </row>
    <row r="25" spans="1:5" ht="17.100000000000001" customHeight="1" x14ac:dyDescent="0.25">
      <c r="A25" s="199" t="s">
        <v>207</v>
      </c>
      <c r="B25" s="199"/>
      <c r="C25" s="199"/>
      <c r="D25" s="199"/>
      <c r="E25" s="199"/>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A5203-2EF2-4586-AE9F-A83D3008473F}">
  <dimension ref="A1:E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241</v>
      </c>
      <c r="B1" s="214"/>
      <c r="C1" s="214"/>
      <c r="D1" s="214"/>
      <c r="E1" s="215"/>
    </row>
    <row r="2" spans="1:5" ht="56.25" x14ac:dyDescent="0.25">
      <c r="A2" s="39" t="s">
        <v>22</v>
      </c>
      <c r="B2" s="41" t="s">
        <v>126</v>
      </c>
      <c r="C2" s="39" t="s">
        <v>127</v>
      </c>
      <c r="D2" s="42" t="s">
        <v>128</v>
      </c>
      <c r="E2" s="42" t="s">
        <v>124</v>
      </c>
    </row>
    <row r="3" spans="1:5" x14ac:dyDescent="0.25">
      <c r="A3" s="136" t="s">
        <v>9</v>
      </c>
      <c r="B3" s="65">
        <v>207</v>
      </c>
      <c r="C3" s="66">
        <v>12983194</v>
      </c>
      <c r="D3" s="43">
        <f>(C3/C7)</f>
        <v>0.5937278707283089</v>
      </c>
      <c r="E3" s="5">
        <f>B3*D3</f>
        <v>122.90166924075994</v>
      </c>
    </row>
    <row r="4" spans="1:5" x14ac:dyDescent="0.25">
      <c r="A4" s="137" t="s">
        <v>10</v>
      </c>
      <c r="B4" s="67">
        <v>141</v>
      </c>
      <c r="C4" s="68">
        <v>2873674</v>
      </c>
      <c r="D4" s="44">
        <f>(C4/C7)</f>
        <v>0.13141453059911931</v>
      </c>
      <c r="E4" s="6">
        <f>B4*D4</f>
        <v>18.529448814475824</v>
      </c>
    </row>
    <row r="5" spans="1:5" x14ac:dyDescent="0.25">
      <c r="A5" s="137" t="s">
        <v>11</v>
      </c>
      <c r="B5" s="67">
        <v>161</v>
      </c>
      <c r="C5" s="68">
        <v>2228357</v>
      </c>
      <c r="D5" s="44">
        <f>(C5/C7)</f>
        <v>0.10190386563063929</v>
      </c>
      <c r="E5" s="6">
        <f>B5*D5</f>
        <v>16.406522366532926</v>
      </c>
    </row>
    <row r="6" spans="1:5" ht="30" x14ac:dyDescent="0.25">
      <c r="A6" s="141" t="s">
        <v>12</v>
      </c>
      <c r="B6" s="69">
        <v>181</v>
      </c>
      <c r="C6" s="70">
        <v>3782022</v>
      </c>
      <c r="D6" s="45">
        <f>C6/C7</f>
        <v>0.17295373304193254</v>
      </c>
      <c r="E6" s="6">
        <f>B6*D6</f>
        <v>31.30462568058979</v>
      </c>
    </row>
    <row r="7" spans="1:5" ht="30" x14ac:dyDescent="0.25">
      <c r="A7" s="139" t="s">
        <v>139</v>
      </c>
      <c r="B7" s="40"/>
      <c r="C7" s="75">
        <f>SUM(C3:C6)</f>
        <v>21867247</v>
      </c>
      <c r="D7" s="7">
        <f>SUM(D3:D6)</f>
        <v>1</v>
      </c>
      <c r="E7" s="71">
        <f>SUM(E3:E6)</f>
        <v>189.14226610235849</v>
      </c>
    </row>
    <row r="10" spans="1:5" ht="18.75" x14ac:dyDescent="0.25">
      <c r="A10" s="195" t="s">
        <v>140</v>
      </c>
      <c r="B10" s="196"/>
      <c r="C10" s="196"/>
      <c r="D10" s="196"/>
      <c r="E10" s="196"/>
    </row>
    <row r="11" spans="1:5" ht="18.75" x14ac:dyDescent="0.25">
      <c r="A11" s="121" t="s">
        <v>23</v>
      </c>
      <c r="B11" s="121" t="s">
        <v>24</v>
      </c>
      <c r="C11" s="121" t="s">
        <v>4</v>
      </c>
      <c r="D11" s="121" t="s">
        <v>3</v>
      </c>
      <c r="E11" s="121" t="s">
        <v>2</v>
      </c>
    </row>
    <row r="12" spans="1:5" ht="15.75" x14ac:dyDescent="0.25">
      <c r="A12" s="170" t="s">
        <v>135</v>
      </c>
      <c r="B12" s="170"/>
      <c r="C12" s="170"/>
      <c r="D12" s="170"/>
      <c r="E12" s="170"/>
    </row>
    <row r="13" spans="1:5" ht="17.25" x14ac:dyDescent="0.25">
      <c r="A13" s="122" t="s">
        <v>27</v>
      </c>
      <c r="B13" s="130" t="s">
        <v>234</v>
      </c>
      <c r="C13" s="197">
        <f>E7</f>
        <v>189.14226610235849</v>
      </c>
      <c r="D13" s="197"/>
      <c r="E13" s="197"/>
    </row>
    <row r="14" spans="1:5" x14ac:dyDescent="0.25">
      <c r="A14" s="122" t="s">
        <v>28</v>
      </c>
      <c r="B14" s="123" t="s">
        <v>101</v>
      </c>
      <c r="C14" s="35">
        <v>0.5</v>
      </c>
      <c r="D14" s="35">
        <v>0.45</v>
      </c>
      <c r="E14" s="35">
        <v>0.4</v>
      </c>
    </row>
    <row r="15" spans="1:5" ht="30" x14ac:dyDescent="0.25">
      <c r="A15" s="122" t="s">
        <v>29</v>
      </c>
      <c r="B15" s="123" t="s">
        <v>105</v>
      </c>
      <c r="C15" s="36">
        <f>C13*C14</f>
        <v>94.571133051179245</v>
      </c>
      <c r="D15" s="36">
        <f>C13*D14</f>
        <v>85.114019746061317</v>
      </c>
      <c r="E15" s="36">
        <f>C13*E14</f>
        <v>75.656906440943402</v>
      </c>
    </row>
    <row r="16" spans="1:5" ht="30" x14ac:dyDescent="0.25">
      <c r="A16" s="122" t="s">
        <v>30</v>
      </c>
      <c r="B16" s="123" t="s">
        <v>106</v>
      </c>
      <c r="C16" s="36">
        <v>95</v>
      </c>
      <c r="D16" s="36">
        <v>85</v>
      </c>
      <c r="E16" s="36">
        <v>75</v>
      </c>
    </row>
    <row r="17" spans="1:5" ht="15.75" x14ac:dyDescent="0.25">
      <c r="A17" s="170" t="s">
        <v>134</v>
      </c>
      <c r="B17" s="170"/>
      <c r="C17" s="170"/>
      <c r="D17" s="170"/>
      <c r="E17" s="170"/>
    </row>
    <row r="18" spans="1:5" x14ac:dyDescent="0.25">
      <c r="A18" s="124" t="s">
        <v>31</v>
      </c>
      <c r="B18" s="125" t="s">
        <v>98</v>
      </c>
      <c r="C18" s="38">
        <v>50</v>
      </c>
      <c r="D18" s="37" t="s">
        <v>1</v>
      </c>
      <c r="E18" s="38">
        <v>50</v>
      </c>
    </row>
    <row r="19" spans="1:5" x14ac:dyDescent="0.25">
      <c r="A19" s="122" t="s">
        <v>32</v>
      </c>
      <c r="B19" s="123" t="s">
        <v>99</v>
      </c>
      <c r="C19" s="35">
        <v>0.5</v>
      </c>
      <c r="D19" s="35">
        <v>0.4</v>
      </c>
      <c r="E19" s="35">
        <v>0.3</v>
      </c>
    </row>
    <row r="20" spans="1:5" ht="30" x14ac:dyDescent="0.25">
      <c r="A20" s="122" t="s">
        <v>33</v>
      </c>
      <c r="B20" s="123" t="s">
        <v>107</v>
      </c>
      <c r="C20" s="36">
        <f>C13*C19</f>
        <v>94.571133051179245</v>
      </c>
      <c r="D20" s="36">
        <f>C13*D19</f>
        <v>75.656906440943402</v>
      </c>
      <c r="E20" s="36">
        <f>C13*E19</f>
        <v>56.742679830707544</v>
      </c>
    </row>
    <row r="21" spans="1:5" ht="32.25" x14ac:dyDescent="0.25">
      <c r="A21" s="122" t="s">
        <v>34</v>
      </c>
      <c r="B21" s="123" t="s">
        <v>103</v>
      </c>
      <c r="C21" s="36">
        <f>C20-C18</f>
        <v>44.571133051179245</v>
      </c>
      <c r="D21" s="36">
        <f>D20-E18</f>
        <v>25.656906440943402</v>
      </c>
      <c r="E21" s="36">
        <f>E20-E18</f>
        <v>6.7426798307075444</v>
      </c>
    </row>
    <row r="22" spans="1:5" ht="30" x14ac:dyDescent="0.25">
      <c r="A22" s="122" t="s">
        <v>35</v>
      </c>
      <c r="B22" s="123" t="s">
        <v>120</v>
      </c>
      <c r="C22" s="36">
        <f>C21*0.5</f>
        <v>22.285566525589623</v>
      </c>
      <c r="D22" s="36">
        <f>D21*0.5</f>
        <v>12.828453220471701</v>
      </c>
      <c r="E22" s="36">
        <f>E21*0.5</f>
        <v>3.3713399153537722</v>
      </c>
    </row>
    <row r="23" spans="1:5" ht="47.25" x14ac:dyDescent="0.25">
      <c r="A23" s="122" t="s">
        <v>36</v>
      </c>
      <c r="B23" s="123" t="s">
        <v>104</v>
      </c>
      <c r="C23" s="36">
        <f>C18+C22</f>
        <v>72.285566525589616</v>
      </c>
      <c r="D23" s="36">
        <f>E18+D22</f>
        <v>62.828453220471701</v>
      </c>
      <c r="E23" s="36">
        <f>E18+E22</f>
        <v>53.371339915353772</v>
      </c>
    </row>
    <row r="24" spans="1:5" ht="45" x14ac:dyDescent="0.25">
      <c r="A24" s="122" t="s">
        <v>37</v>
      </c>
      <c r="B24" s="123" t="s">
        <v>102</v>
      </c>
      <c r="C24" s="36">
        <v>70</v>
      </c>
      <c r="D24" s="36">
        <v>65</v>
      </c>
      <c r="E24" s="36">
        <v>55</v>
      </c>
    </row>
    <row r="25" spans="1:5" ht="15.75" x14ac:dyDescent="0.25">
      <c r="A25" s="170" t="s">
        <v>133</v>
      </c>
      <c r="B25" s="170"/>
      <c r="C25" s="170"/>
      <c r="D25" s="170"/>
      <c r="E25" s="170"/>
    </row>
    <row r="26" spans="1:5" ht="30" x14ac:dyDescent="0.25">
      <c r="A26" s="126" t="s">
        <v>38</v>
      </c>
      <c r="B26" s="127" t="s">
        <v>157</v>
      </c>
      <c r="C26" s="59">
        <f>MIN(C16,C24)</f>
        <v>70</v>
      </c>
      <c r="D26" s="59">
        <f t="shared" ref="D26:E26" si="0">MIN(D16,D24)</f>
        <v>65</v>
      </c>
      <c r="E26" s="59">
        <f t="shared" si="0"/>
        <v>55</v>
      </c>
    </row>
    <row r="27" spans="1:5" ht="44.45" customHeight="1" x14ac:dyDescent="0.25">
      <c r="A27" s="189" t="s">
        <v>270</v>
      </c>
      <c r="B27" s="189"/>
      <c r="C27" s="189"/>
      <c r="D27" s="189"/>
      <c r="E27" s="189"/>
    </row>
    <row r="28" spans="1:5" ht="17.100000000000001" customHeight="1" x14ac:dyDescent="0.25">
      <c r="A28" s="199" t="s">
        <v>207</v>
      </c>
      <c r="B28" s="199"/>
      <c r="C28" s="199"/>
      <c r="D28" s="199"/>
      <c r="E28" s="199"/>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6E239-3573-449D-AD26-CF257A3BE85C}">
  <dimension ref="A1:H2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242</v>
      </c>
      <c r="B1" s="214"/>
      <c r="C1" s="214"/>
      <c r="D1" s="214"/>
      <c r="E1" s="215"/>
    </row>
    <row r="2" spans="1:5" ht="56.25" x14ac:dyDescent="0.25">
      <c r="A2" s="39" t="s">
        <v>22</v>
      </c>
      <c r="B2" s="41" t="s">
        <v>126</v>
      </c>
      <c r="C2" s="39" t="s">
        <v>127</v>
      </c>
      <c r="D2" s="42" t="s">
        <v>128</v>
      </c>
      <c r="E2" s="42" t="s">
        <v>124</v>
      </c>
    </row>
    <row r="3" spans="1:5" ht="30" x14ac:dyDescent="0.25">
      <c r="A3" s="136" t="s">
        <v>13</v>
      </c>
      <c r="B3" s="65">
        <v>219</v>
      </c>
      <c r="C3" s="66">
        <v>1748389</v>
      </c>
      <c r="D3" s="43">
        <f>(C3/C6)</f>
        <v>0.26314574323261619</v>
      </c>
      <c r="E3" s="5">
        <f>B3*D3</f>
        <v>57.628917767942944</v>
      </c>
    </row>
    <row r="4" spans="1:5" ht="30" x14ac:dyDescent="0.25">
      <c r="A4" s="137" t="s">
        <v>14</v>
      </c>
      <c r="B4" s="67">
        <v>125</v>
      </c>
      <c r="C4" s="68">
        <v>2384200</v>
      </c>
      <c r="D4" s="44">
        <f>(C4/C6)</f>
        <v>0.35884009852224164</v>
      </c>
      <c r="E4" s="6">
        <f>B4*D4</f>
        <v>44.855012315280206</v>
      </c>
    </row>
    <row r="5" spans="1:5" x14ac:dyDescent="0.25">
      <c r="A5" s="137" t="s">
        <v>15</v>
      </c>
      <c r="B5" s="67">
        <v>160</v>
      </c>
      <c r="C5" s="68">
        <v>2511596</v>
      </c>
      <c r="D5" s="44">
        <f>(C5/C6)</f>
        <v>0.37801415824514217</v>
      </c>
      <c r="E5" s="6">
        <f>B5*D5</f>
        <v>60.482265319222748</v>
      </c>
    </row>
    <row r="6" spans="1:5" ht="45" x14ac:dyDescent="0.25">
      <c r="A6" s="139" t="s">
        <v>142</v>
      </c>
      <c r="B6" s="40"/>
      <c r="C6" s="75">
        <f>SUM(C3:C5)</f>
        <v>6644185</v>
      </c>
      <c r="D6" s="7">
        <f>SUM(D3:D5)</f>
        <v>1</v>
      </c>
      <c r="E6" s="71">
        <f>SUM(E3:E5)</f>
        <v>162.96619540244592</v>
      </c>
    </row>
    <row r="9" spans="1:5" ht="18.75" x14ac:dyDescent="0.25">
      <c r="A9" s="195" t="s">
        <v>141</v>
      </c>
      <c r="B9" s="196"/>
      <c r="C9" s="196"/>
      <c r="D9" s="196"/>
      <c r="E9" s="196"/>
    </row>
    <row r="10" spans="1:5" ht="18.75" x14ac:dyDescent="0.25">
      <c r="A10" s="121" t="s">
        <v>23</v>
      </c>
      <c r="B10" s="121" t="s">
        <v>24</v>
      </c>
      <c r="C10" s="121" t="s">
        <v>4</v>
      </c>
      <c r="D10" s="121" t="s">
        <v>3</v>
      </c>
      <c r="E10" s="121" t="s">
        <v>2</v>
      </c>
    </row>
    <row r="11" spans="1:5" ht="15.75" x14ac:dyDescent="0.25">
      <c r="A11" s="170" t="s">
        <v>135</v>
      </c>
      <c r="B11" s="170"/>
      <c r="C11" s="170"/>
      <c r="D11" s="170"/>
      <c r="E11" s="170"/>
    </row>
    <row r="12" spans="1:5" ht="17.25" x14ac:dyDescent="0.25">
      <c r="A12" s="122" t="s">
        <v>27</v>
      </c>
      <c r="B12" s="130" t="s">
        <v>234</v>
      </c>
      <c r="C12" s="197">
        <f>E6</f>
        <v>162.96619540244592</v>
      </c>
      <c r="D12" s="197"/>
      <c r="E12" s="197"/>
    </row>
    <row r="13" spans="1:5" x14ac:dyDescent="0.25">
      <c r="A13" s="122" t="s">
        <v>28</v>
      </c>
      <c r="B13" s="123" t="s">
        <v>101</v>
      </c>
      <c r="C13" s="35">
        <v>0.5</v>
      </c>
      <c r="D13" s="35">
        <v>0.45</v>
      </c>
      <c r="E13" s="35">
        <v>0.4</v>
      </c>
    </row>
    <row r="14" spans="1:5" ht="30" x14ac:dyDescent="0.25">
      <c r="A14" s="122" t="s">
        <v>29</v>
      </c>
      <c r="B14" s="123" t="s">
        <v>105</v>
      </c>
      <c r="C14" s="36">
        <f>C12*C13</f>
        <v>81.48309770122296</v>
      </c>
      <c r="D14" s="36">
        <f>C12*D13</f>
        <v>73.334787931100664</v>
      </c>
      <c r="E14" s="36">
        <f>C12*E13</f>
        <v>65.186478160978368</v>
      </c>
    </row>
    <row r="15" spans="1:5" ht="30" x14ac:dyDescent="0.25">
      <c r="A15" s="122" t="s">
        <v>30</v>
      </c>
      <c r="B15" s="123" t="s">
        <v>106</v>
      </c>
      <c r="C15" s="36">
        <v>80</v>
      </c>
      <c r="D15" s="36">
        <v>75</v>
      </c>
      <c r="E15" s="36">
        <v>65</v>
      </c>
    </row>
    <row r="16" spans="1:5" ht="15.75" x14ac:dyDescent="0.25">
      <c r="A16" s="170" t="s">
        <v>134</v>
      </c>
      <c r="B16" s="170"/>
      <c r="C16" s="170"/>
      <c r="D16" s="170"/>
      <c r="E16" s="170"/>
    </row>
    <row r="17" spans="1:8" ht="17.25" x14ac:dyDescent="0.25">
      <c r="A17" s="124" t="s">
        <v>31</v>
      </c>
      <c r="B17" s="125" t="s">
        <v>143</v>
      </c>
      <c r="C17" s="38">
        <v>40</v>
      </c>
      <c r="D17" s="37" t="s">
        <v>1</v>
      </c>
      <c r="E17" s="38">
        <v>40</v>
      </c>
    </row>
    <row r="18" spans="1:8" x14ac:dyDescent="0.25">
      <c r="A18" s="122" t="s">
        <v>32</v>
      </c>
      <c r="B18" s="123" t="s">
        <v>99</v>
      </c>
      <c r="C18" s="35">
        <v>0.5</v>
      </c>
      <c r="D18" s="35">
        <v>0.4</v>
      </c>
      <c r="E18" s="35">
        <v>0.3</v>
      </c>
    </row>
    <row r="19" spans="1:8" ht="30" x14ac:dyDescent="0.25">
      <c r="A19" s="122" t="s">
        <v>33</v>
      </c>
      <c r="B19" s="123" t="s">
        <v>107</v>
      </c>
      <c r="C19" s="36">
        <f>C12*C18</f>
        <v>81.48309770122296</v>
      </c>
      <c r="D19" s="36">
        <f>C12*D18</f>
        <v>65.186478160978368</v>
      </c>
      <c r="E19" s="36">
        <f>C12*E18</f>
        <v>48.889858620733776</v>
      </c>
    </row>
    <row r="20" spans="1:8" ht="32.25" x14ac:dyDescent="0.25">
      <c r="A20" s="122" t="s">
        <v>34</v>
      </c>
      <c r="B20" s="123" t="s">
        <v>103</v>
      </c>
      <c r="C20" s="36">
        <f>C19-C17</f>
        <v>41.48309770122296</v>
      </c>
      <c r="D20" s="36">
        <f>D19-E17</f>
        <v>25.186478160978368</v>
      </c>
      <c r="E20" s="36">
        <f>E19-E17</f>
        <v>8.8898586207337758</v>
      </c>
      <c r="H20" s="73"/>
    </row>
    <row r="21" spans="1:8" ht="30" x14ac:dyDescent="0.25">
      <c r="A21" s="122" t="s">
        <v>35</v>
      </c>
      <c r="B21" s="123" t="s">
        <v>120</v>
      </c>
      <c r="C21" s="36">
        <f>C20*0.5</f>
        <v>20.74154885061148</v>
      </c>
      <c r="D21" s="36">
        <f>D20*0.5</f>
        <v>12.593239080489184</v>
      </c>
      <c r="E21" s="36">
        <f>E20*0.5</f>
        <v>4.4449293103668879</v>
      </c>
    </row>
    <row r="22" spans="1:8" ht="47.25" x14ac:dyDescent="0.25">
      <c r="A22" s="122" t="s">
        <v>36</v>
      </c>
      <c r="B22" s="123" t="s">
        <v>144</v>
      </c>
      <c r="C22" s="36">
        <f>C17+C21</f>
        <v>60.74154885061148</v>
      </c>
      <c r="D22" s="36">
        <f>E17+D21</f>
        <v>52.593239080489184</v>
      </c>
      <c r="E22" s="36">
        <f>E17+E21</f>
        <v>44.444929310366888</v>
      </c>
    </row>
    <row r="23" spans="1:8" ht="45" x14ac:dyDescent="0.25">
      <c r="A23" s="122" t="s">
        <v>37</v>
      </c>
      <c r="B23" s="123" t="s">
        <v>102</v>
      </c>
      <c r="C23" s="36">
        <v>60</v>
      </c>
      <c r="D23" s="36">
        <v>55</v>
      </c>
      <c r="E23" s="36">
        <v>45</v>
      </c>
    </row>
    <row r="24" spans="1:8" ht="15.75" x14ac:dyDescent="0.25">
      <c r="A24" s="170" t="s">
        <v>133</v>
      </c>
      <c r="B24" s="170"/>
      <c r="C24" s="170"/>
      <c r="D24" s="170"/>
      <c r="E24" s="170"/>
    </row>
    <row r="25" spans="1:8" ht="30" x14ac:dyDescent="0.25">
      <c r="A25" s="126" t="s">
        <v>38</v>
      </c>
      <c r="B25" s="127" t="s">
        <v>157</v>
      </c>
      <c r="C25" s="59">
        <f>MIN(C15,C23)</f>
        <v>60</v>
      </c>
      <c r="D25" s="59">
        <f t="shared" ref="D25:E25" si="0">MIN(D15,D23)</f>
        <v>55</v>
      </c>
      <c r="E25" s="59">
        <f t="shared" si="0"/>
        <v>45</v>
      </c>
    </row>
    <row r="26" spans="1:8" ht="62.45" customHeight="1" x14ac:dyDescent="0.25">
      <c r="A26" s="189" t="s">
        <v>271</v>
      </c>
      <c r="B26" s="189"/>
      <c r="C26" s="189"/>
      <c r="D26" s="189"/>
      <c r="E26" s="189"/>
    </row>
    <row r="27" spans="1:8" ht="17.100000000000001" customHeight="1" x14ac:dyDescent="0.25">
      <c r="A27" s="199" t="s">
        <v>145</v>
      </c>
      <c r="B27" s="199"/>
      <c r="C27" s="199"/>
      <c r="D27" s="199"/>
      <c r="E27" s="199"/>
    </row>
    <row r="28" spans="1:8" ht="18" customHeight="1" x14ac:dyDescent="0.25">
      <c r="A28" s="199" t="s">
        <v>208</v>
      </c>
      <c r="B28" s="199"/>
      <c r="C28" s="199"/>
      <c r="D28" s="199"/>
      <c r="E28" s="199"/>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63761-9378-4853-9BB6-958A7A3334CA}">
  <dimension ref="A1:E2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213" t="s">
        <v>243</v>
      </c>
      <c r="B1" s="214"/>
      <c r="C1" s="214"/>
      <c r="D1" s="214"/>
      <c r="E1" s="215"/>
    </row>
    <row r="2" spans="1:5" ht="56.25" x14ac:dyDescent="0.25">
      <c r="A2" s="42" t="s">
        <v>22</v>
      </c>
      <c r="B2" s="41" t="s">
        <v>126</v>
      </c>
      <c r="C2" s="42" t="s">
        <v>127</v>
      </c>
      <c r="D2" s="42" t="s">
        <v>128</v>
      </c>
      <c r="E2" s="42" t="s">
        <v>124</v>
      </c>
    </row>
    <row r="3" spans="1:5" x14ac:dyDescent="0.25">
      <c r="A3" s="137" t="s">
        <v>15</v>
      </c>
      <c r="B3" s="67">
        <v>160</v>
      </c>
      <c r="C3" s="68">
        <v>2511596</v>
      </c>
      <c r="D3" s="44">
        <f>(C3/C4)</f>
        <v>1</v>
      </c>
      <c r="E3" s="6">
        <f>B3*D3</f>
        <v>160</v>
      </c>
    </row>
    <row r="4" spans="1:5" ht="30" x14ac:dyDescent="0.25">
      <c r="A4" s="139" t="s">
        <v>146</v>
      </c>
      <c r="B4" s="40"/>
      <c r="C4" s="75">
        <f>SUM(C3:C3)</f>
        <v>2511596</v>
      </c>
      <c r="D4" s="7">
        <f>SUM(D3:D3)</f>
        <v>1</v>
      </c>
      <c r="E4" s="71">
        <f>SUM(E3:E3)</f>
        <v>160</v>
      </c>
    </row>
    <row r="7" spans="1:5" ht="18.75" x14ac:dyDescent="0.25">
      <c r="A7" s="195" t="s">
        <v>147</v>
      </c>
      <c r="B7" s="196"/>
      <c r="C7" s="196"/>
      <c r="D7" s="196"/>
      <c r="E7" s="196"/>
    </row>
    <row r="8" spans="1:5" ht="18.75" x14ac:dyDescent="0.25">
      <c r="A8" s="121" t="s">
        <v>23</v>
      </c>
      <c r="B8" s="121" t="s">
        <v>24</v>
      </c>
      <c r="C8" s="121" t="s">
        <v>4</v>
      </c>
      <c r="D8" s="121" t="s">
        <v>3</v>
      </c>
      <c r="E8" s="121" t="s">
        <v>2</v>
      </c>
    </row>
    <row r="9" spans="1:5" ht="15.75" x14ac:dyDescent="0.25">
      <c r="A9" s="170" t="s">
        <v>135</v>
      </c>
      <c r="B9" s="170"/>
      <c r="C9" s="170"/>
      <c r="D9" s="170"/>
      <c r="E9" s="170"/>
    </row>
    <row r="10" spans="1:5" ht="17.25" x14ac:dyDescent="0.25">
      <c r="A10" s="122" t="s">
        <v>27</v>
      </c>
      <c r="B10" s="130" t="s">
        <v>234</v>
      </c>
      <c r="C10" s="197">
        <f>E4</f>
        <v>160</v>
      </c>
      <c r="D10" s="197"/>
      <c r="E10" s="197"/>
    </row>
    <row r="11" spans="1:5" x14ac:dyDescent="0.25">
      <c r="A11" s="122" t="s">
        <v>28</v>
      </c>
      <c r="B11" s="123" t="s">
        <v>101</v>
      </c>
      <c r="C11" s="35">
        <v>0.5</v>
      </c>
      <c r="D11" s="35">
        <v>0.45</v>
      </c>
      <c r="E11" s="35">
        <v>0.4</v>
      </c>
    </row>
    <row r="12" spans="1:5" ht="30" x14ac:dyDescent="0.25">
      <c r="A12" s="122" t="s">
        <v>29</v>
      </c>
      <c r="B12" s="123" t="s">
        <v>105</v>
      </c>
      <c r="C12" s="36">
        <f>C10*C11</f>
        <v>80</v>
      </c>
      <c r="D12" s="36">
        <f>C10*D11</f>
        <v>72</v>
      </c>
      <c r="E12" s="36">
        <f>C10*E11</f>
        <v>64</v>
      </c>
    </row>
    <row r="13" spans="1:5" ht="30" x14ac:dyDescent="0.25">
      <c r="A13" s="122" t="s">
        <v>30</v>
      </c>
      <c r="B13" s="123" t="s">
        <v>106</v>
      </c>
      <c r="C13" s="36">
        <v>80</v>
      </c>
      <c r="D13" s="36">
        <v>70</v>
      </c>
      <c r="E13" s="36">
        <v>65</v>
      </c>
    </row>
    <row r="14" spans="1:5" ht="15.75" x14ac:dyDescent="0.25">
      <c r="A14" s="170" t="s">
        <v>134</v>
      </c>
      <c r="B14" s="170"/>
      <c r="C14" s="170"/>
      <c r="D14" s="170"/>
      <c r="E14" s="170"/>
    </row>
    <row r="15" spans="1:5" ht="17.25" x14ac:dyDescent="0.25">
      <c r="A15" s="124" t="s">
        <v>31</v>
      </c>
      <c r="B15" s="125" t="s">
        <v>143</v>
      </c>
      <c r="C15" s="38">
        <v>40</v>
      </c>
      <c r="D15" s="37" t="s">
        <v>1</v>
      </c>
      <c r="E15" s="38">
        <v>40</v>
      </c>
    </row>
    <row r="16" spans="1:5" x14ac:dyDescent="0.25">
      <c r="A16" s="122" t="s">
        <v>32</v>
      </c>
      <c r="B16" s="123" t="s">
        <v>99</v>
      </c>
      <c r="C16" s="35">
        <v>0.5</v>
      </c>
      <c r="D16" s="35">
        <v>0.4</v>
      </c>
      <c r="E16" s="35">
        <v>0.3</v>
      </c>
    </row>
    <row r="17" spans="1:5" ht="30" x14ac:dyDescent="0.25">
      <c r="A17" s="122" t="s">
        <v>33</v>
      </c>
      <c r="B17" s="123" t="s">
        <v>107</v>
      </c>
      <c r="C17" s="36">
        <f>C10*C16</f>
        <v>80</v>
      </c>
      <c r="D17" s="36">
        <f>C10*D16</f>
        <v>64</v>
      </c>
      <c r="E17" s="36">
        <f>C10*E16</f>
        <v>48</v>
      </c>
    </row>
    <row r="18" spans="1:5" ht="32.25" x14ac:dyDescent="0.25">
      <c r="A18" s="122" t="s">
        <v>34</v>
      </c>
      <c r="B18" s="123" t="s">
        <v>103</v>
      </c>
      <c r="C18" s="36">
        <f>C17-C15</f>
        <v>40</v>
      </c>
      <c r="D18" s="36">
        <f>D17-E15</f>
        <v>24</v>
      </c>
      <c r="E18" s="36">
        <f>E17-E15</f>
        <v>8</v>
      </c>
    </row>
    <row r="19" spans="1:5" ht="30" x14ac:dyDescent="0.25">
      <c r="A19" s="122" t="s">
        <v>35</v>
      </c>
      <c r="B19" s="123" t="s">
        <v>120</v>
      </c>
      <c r="C19" s="36">
        <f>C18*0.5</f>
        <v>20</v>
      </c>
      <c r="D19" s="36">
        <f>D18*0.5</f>
        <v>12</v>
      </c>
      <c r="E19" s="36">
        <f>E18*0.5</f>
        <v>4</v>
      </c>
    </row>
    <row r="20" spans="1:5" ht="47.25" x14ac:dyDescent="0.25">
      <c r="A20" s="122" t="s">
        <v>36</v>
      </c>
      <c r="B20" s="123" t="s">
        <v>144</v>
      </c>
      <c r="C20" s="36">
        <f>C15+C19</f>
        <v>60</v>
      </c>
      <c r="D20" s="36">
        <f>E15+D19</f>
        <v>52</v>
      </c>
      <c r="E20" s="36">
        <f>E15+E19</f>
        <v>44</v>
      </c>
    </row>
    <row r="21" spans="1:5" ht="45" x14ac:dyDescent="0.25">
      <c r="A21" s="122" t="s">
        <v>37</v>
      </c>
      <c r="B21" s="123" t="s">
        <v>102</v>
      </c>
      <c r="C21" s="36">
        <v>60</v>
      </c>
      <c r="D21" s="36">
        <v>50</v>
      </c>
      <c r="E21" s="36">
        <v>45</v>
      </c>
    </row>
    <row r="22" spans="1:5" ht="15.75" x14ac:dyDescent="0.25">
      <c r="A22" s="170" t="s">
        <v>133</v>
      </c>
      <c r="B22" s="170"/>
      <c r="C22" s="170"/>
      <c r="D22" s="170"/>
      <c r="E22" s="170"/>
    </row>
    <row r="23" spans="1:5" ht="30" x14ac:dyDescent="0.25">
      <c r="A23" s="126" t="s">
        <v>38</v>
      </c>
      <c r="B23" s="127" t="s">
        <v>157</v>
      </c>
      <c r="C23" s="59">
        <f>MIN(C13,C21)</f>
        <v>60</v>
      </c>
      <c r="D23" s="59">
        <f t="shared" ref="D23:E23" si="0">MIN(D13,D21)</f>
        <v>50</v>
      </c>
      <c r="E23" s="59">
        <f t="shared" si="0"/>
        <v>45</v>
      </c>
    </row>
    <row r="24" spans="1:5" ht="46.5" customHeight="1" x14ac:dyDescent="0.25">
      <c r="A24" s="189" t="s">
        <v>272</v>
      </c>
      <c r="B24" s="189"/>
      <c r="C24" s="189"/>
      <c r="D24" s="189"/>
      <c r="E24" s="189"/>
    </row>
    <row r="25" spans="1:5" ht="17.100000000000001" customHeight="1" x14ac:dyDescent="0.25">
      <c r="A25" s="199" t="s">
        <v>145</v>
      </c>
      <c r="B25" s="199"/>
      <c r="C25" s="199"/>
      <c r="D25" s="199"/>
      <c r="E25" s="199"/>
    </row>
    <row r="26" spans="1:5" ht="15.6" customHeight="1" x14ac:dyDescent="0.25">
      <c r="A26" s="199" t="s">
        <v>208</v>
      </c>
      <c r="B26" s="199"/>
      <c r="C26" s="199"/>
      <c r="D26" s="199"/>
      <c r="E26" s="199"/>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B33E6-4FE4-418D-9EE0-B310E0C81B98}">
  <dimension ref="A1:F2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6.42578125" bestFit="1"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6" ht="18.600000000000001" customHeight="1" x14ac:dyDescent="0.25">
      <c r="A1" s="213" t="s">
        <v>244</v>
      </c>
      <c r="B1" s="214"/>
      <c r="C1" s="214"/>
      <c r="D1" s="214"/>
      <c r="E1" s="215"/>
    </row>
    <row r="2" spans="1:6" ht="56.25" x14ac:dyDescent="0.25">
      <c r="A2" s="39" t="s">
        <v>22</v>
      </c>
      <c r="B2" s="41" t="s">
        <v>126</v>
      </c>
      <c r="C2" s="39" t="s">
        <v>127</v>
      </c>
      <c r="D2" s="42" t="s">
        <v>128</v>
      </c>
      <c r="E2" s="42" t="s">
        <v>124</v>
      </c>
    </row>
    <row r="3" spans="1:6" ht="45" x14ac:dyDescent="0.25">
      <c r="A3" s="136" t="s">
        <v>16</v>
      </c>
      <c r="B3" s="65">
        <v>195</v>
      </c>
      <c r="C3" s="66">
        <v>2209521</v>
      </c>
      <c r="D3" s="43">
        <f>(C3/C5)</f>
        <v>0.92242171074933577</v>
      </c>
      <c r="E3" s="5">
        <f>B3*D3</f>
        <v>179.87223359612048</v>
      </c>
      <c r="F3" s="52"/>
    </row>
    <row r="4" spans="1:6" ht="30" x14ac:dyDescent="0.25">
      <c r="A4" s="137" t="s">
        <v>17</v>
      </c>
      <c r="B4" s="67">
        <v>127</v>
      </c>
      <c r="C4" s="68">
        <v>185827</v>
      </c>
      <c r="D4" s="44">
        <f>(C4/C5)</f>
        <v>7.7578289250664206E-2</v>
      </c>
      <c r="E4" s="6">
        <f>B4*D4</f>
        <v>9.8524427348343551</v>
      </c>
      <c r="F4" s="52"/>
    </row>
    <row r="5" spans="1:6" ht="60" x14ac:dyDescent="0.25">
      <c r="A5" s="139" t="s">
        <v>148</v>
      </c>
      <c r="B5" s="40"/>
      <c r="C5" s="75">
        <f>SUM(C3:C4)</f>
        <v>2395348</v>
      </c>
      <c r="D5" s="7">
        <f>SUM(D3:D4)</f>
        <v>1</v>
      </c>
      <c r="E5" s="71">
        <f>SUM(E3:E4)</f>
        <v>189.72467633095482</v>
      </c>
    </row>
    <row r="6" spans="1:6" x14ac:dyDescent="0.25">
      <c r="B6" s="52"/>
      <c r="C6" s="52"/>
      <c r="E6" s="52"/>
      <c r="F6" s="52"/>
    </row>
    <row r="7" spans="1:6" x14ac:dyDescent="0.25">
      <c r="B7" s="52"/>
      <c r="C7" s="52"/>
      <c r="E7" s="52"/>
    </row>
    <row r="8" spans="1:6" ht="18.75" x14ac:dyDescent="0.25">
      <c r="A8" s="195" t="s">
        <v>149</v>
      </c>
      <c r="B8" s="196"/>
      <c r="C8" s="196"/>
      <c r="D8" s="196"/>
      <c r="E8" s="196"/>
    </row>
    <row r="9" spans="1:6" ht="18.75" x14ac:dyDescent="0.25">
      <c r="A9" s="121" t="s">
        <v>23</v>
      </c>
      <c r="B9" s="121" t="s">
        <v>24</v>
      </c>
      <c r="C9" s="121" t="s">
        <v>4</v>
      </c>
      <c r="D9" s="121" t="s">
        <v>3</v>
      </c>
      <c r="E9" s="121" t="s">
        <v>2</v>
      </c>
    </row>
    <row r="10" spans="1:6" ht="15.75" x14ac:dyDescent="0.25">
      <c r="A10" s="170" t="s">
        <v>135</v>
      </c>
      <c r="B10" s="170"/>
      <c r="C10" s="170"/>
      <c r="D10" s="170"/>
      <c r="E10" s="170"/>
    </row>
    <row r="11" spans="1:6" ht="17.25" x14ac:dyDescent="0.25">
      <c r="A11" s="122" t="s">
        <v>27</v>
      </c>
      <c r="B11" s="130" t="s">
        <v>234</v>
      </c>
      <c r="C11" s="197">
        <f>E5</f>
        <v>189.72467633095482</v>
      </c>
      <c r="D11" s="197"/>
      <c r="E11" s="197"/>
    </row>
    <row r="12" spans="1:6" x14ac:dyDescent="0.25">
      <c r="A12" s="122" t="s">
        <v>28</v>
      </c>
      <c r="B12" s="123" t="s">
        <v>101</v>
      </c>
      <c r="C12" s="35">
        <v>0.5</v>
      </c>
      <c r="D12" s="35">
        <v>0.45</v>
      </c>
      <c r="E12" s="35">
        <v>0.4</v>
      </c>
    </row>
    <row r="13" spans="1:6" ht="30" x14ac:dyDescent="0.25">
      <c r="A13" s="122" t="s">
        <v>29</v>
      </c>
      <c r="B13" s="123" t="s">
        <v>105</v>
      </c>
      <c r="C13" s="36">
        <f>C11*C12</f>
        <v>94.862338165477411</v>
      </c>
      <c r="D13" s="36">
        <f>C11*D12</f>
        <v>85.376104348929672</v>
      </c>
      <c r="E13" s="36">
        <f>C11*E12</f>
        <v>75.889870532381934</v>
      </c>
    </row>
    <row r="14" spans="1:6" ht="30" x14ac:dyDescent="0.25">
      <c r="A14" s="122" t="s">
        <v>30</v>
      </c>
      <c r="B14" s="123" t="s">
        <v>106</v>
      </c>
      <c r="C14" s="36">
        <v>95</v>
      </c>
      <c r="D14" s="36">
        <v>85</v>
      </c>
      <c r="E14" s="36">
        <v>75</v>
      </c>
    </row>
    <row r="15" spans="1:6" ht="15.75" x14ac:dyDescent="0.25">
      <c r="A15" s="170" t="s">
        <v>134</v>
      </c>
      <c r="B15" s="170"/>
      <c r="C15" s="170"/>
      <c r="D15" s="170"/>
      <c r="E15" s="170"/>
    </row>
    <row r="16" spans="1:6" x14ac:dyDescent="0.25">
      <c r="A16" s="124" t="s">
        <v>31</v>
      </c>
      <c r="B16" s="125" t="s">
        <v>98</v>
      </c>
      <c r="C16" s="38">
        <v>40</v>
      </c>
      <c r="D16" s="37" t="s">
        <v>1</v>
      </c>
      <c r="E16" s="38">
        <v>40</v>
      </c>
    </row>
    <row r="17" spans="1:5" x14ac:dyDescent="0.25">
      <c r="A17" s="122" t="s">
        <v>32</v>
      </c>
      <c r="B17" s="123" t="s">
        <v>99</v>
      </c>
      <c r="C17" s="35">
        <v>0.5</v>
      </c>
      <c r="D17" s="35">
        <v>0.4</v>
      </c>
      <c r="E17" s="35">
        <v>0.3</v>
      </c>
    </row>
    <row r="18" spans="1:5" ht="30" x14ac:dyDescent="0.25">
      <c r="A18" s="122" t="s">
        <v>33</v>
      </c>
      <c r="B18" s="123" t="s">
        <v>107</v>
      </c>
      <c r="C18" s="36">
        <f>C11*C17</f>
        <v>94.862338165477411</v>
      </c>
      <c r="D18" s="36">
        <f>C11*D17</f>
        <v>75.889870532381934</v>
      </c>
      <c r="E18" s="36">
        <f>C11*E17</f>
        <v>56.917402899286444</v>
      </c>
    </row>
    <row r="19" spans="1:5" ht="32.25" x14ac:dyDescent="0.25">
      <c r="A19" s="122" t="s">
        <v>34</v>
      </c>
      <c r="B19" s="123" t="s">
        <v>103</v>
      </c>
      <c r="C19" s="36">
        <f>C18-C16</f>
        <v>54.862338165477411</v>
      </c>
      <c r="D19" s="36">
        <f>D18-E16</f>
        <v>35.889870532381934</v>
      </c>
      <c r="E19" s="36">
        <f>E18-E16</f>
        <v>16.917402899286444</v>
      </c>
    </row>
    <row r="20" spans="1:5" ht="30" x14ac:dyDescent="0.25">
      <c r="A20" s="122" t="s">
        <v>35</v>
      </c>
      <c r="B20" s="123" t="s">
        <v>120</v>
      </c>
      <c r="C20" s="36">
        <f>C19*0.5</f>
        <v>27.431169082738705</v>
      </c>
      <c r="D20" s="36">
        <f>D19*0.5</f>
        <v>17.944935266190967</v>
      </c>
      <c r="E20" s="36">
        <f>E19*0.5</f>
        <v>8.4587014496432218</v>
      </c>
    </row>
    <row r="21" spans="1:5" ht="47.25" x14ac:dyDescent="0.25">
      <c r="A21" s="122" t="s">
        <v>36</v>
      </c>
      <c r="B21" s="123" t="s">
        <v>104</v>
      </c>
      <c r="C21" s="36">
        <f>C16+C20</f>
        <v>67.431169082738705</v>
      </c>
      <c r="D21" s="36">
        <f>E16+D20</f>
        <v>57.944935266190967</v>
      </c>
      <c r="E21" s="36">
        <f>E16+E20</f>
        <v>48.458701449643222</v>
      </c>
    </row>
    <row r="22" spans="1:5" ht="45" x14ac:dyDescent="0.25">
      <c r="A22" s="122" t="s">
        <v>37</v>
      </c>
      <c r="B22" s="123" t="s">
        <v>102</v>
      </c>
      <c r="C22" s="36">
        <v>65</v>
      </c>
      <c r="D22" s="36">
        <v>60</v>
      </c>
      <c r="E22" s="36">
        <v>50</v>
      </c>
    </row>
    <row r="23" spans="1:5" ht="15.75" x14ac:dyDescent="0.25">
      <c r="A23" s="170" t="s">
        <v>133</v>
      </c>
      <c r="B23" s="170"/>
      <c r="C23" s="170"/>
      <c r="D23" s="170"/>
      <c r="E23" s="170"/>
    </row>
    <row r="24" spans="1:5" ht="30" x14ac:dyDescent="0.25">
      <c r="A24" s="126" t="s">
        <v>38</v>
      </c>
      <c r="B24" s="127" t="s">
        <v>157</v>
      </c>
      <c r="C24" s="59">
        <f>MIN(C14,C22)</f>
        <v>65</v>
      </c>
      <c r="D24" s="59">
        <f t="shared" ref="D24:E24" si="0">MIN(D14,D22)</f>
        <v>60</v>
      </c>
      <c r="E24" s="59">
        <f t="shared" si="0"/>
        <v>50</v>
      </c>
    </row>
    <row r="25" spans="1:5" ht="60.95" customHeight="1" x14ac:dyDescent="0.25">
      <c r="A25" s="189" t="s">
        <v>273</v>
      </c>
      <c r="B25" s="189"/>
      <c r="C25" s="189"/>
      <c r="D25" s="189"/>
      <c r="E25" s="189"/>
    </row>
    <row r="26" spans="1:5" ht="17.100000000000001" customHeight="1" x14ac:dyDescent="0.25">
      <c r="A26" s="199" t="s">
        <v>207</v>
      </c>
      <c r="B26" s="199"/>
      <c r="C26" s="199"/>
      <c r="D26" s="199"/>
      <c r="E26" s="19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9E72F-C0B0-47A4-B158-FF9A2E130E68}">
  <dimension ref="A1:F36"/>
  <sheetViews>
    <sheetView zoomScaleNormal="100" zoomScaleSheetLayoutView="110" workbookViewId="0"/>
  </sheetViews>
  <sheetFormatPr defaultColWidth="8.7109375" defaultRowHeight="15" x14ac:dyDescent="0.25"/>
  <cols>
    <col min="1" max="1" width="13.42578125" style="1" bestFit="1" customWidth="1"/>
    <col min="2" max="2" width="81.42578125" style="1" customWidth="1"/>
    <col min="3" max="3" width="12.140625" style="1" bestFit="1" customWidth="1"/>
    <col min="4" max="6" width="10.140625" style="1" bestFit="1" customWidth="1"/>
    <col min="7" max="8" width="11.7109375" style="1" customWidth="1"/>
    <col min="9" max="9" width="11.140625" style="1" customWidth="1"/>
    <col min="10" max="12" width="11.5703125" style="1" customWidth="1"/>
    <col min="13" max="15" width="10.85546875" style="1" customWidth="1"/>
    <col min="16" max="16384" width="8.7109375" style="1"/>
  </cols>
  <sheetData>
    <row r="1" spans="1:6" ht="39.6" customHeight="1" x14ac:dyDescent="0.25">
      <c r="A1" s="178" t="s">
        <v>230</v>
      </c>
      <c r="B1" s="178"/>
      <c r="C1" s="178"/>
    </row>
    <row r="2" spans="1:6" ht="30" x14ac:dyDescent="0.25">
      <c r="A2" s="94" t="s">
        <v>23</v>
      </c>
      <c r="B2" s="95" t="s">
        <v>24</v>
      </c>
      <c r="C2" s="95" t="s">
        <v>83</v>
      </c>
    </row>
    <row r="3" spans="1:6" ht="17.25" x14ac:dyDescent="0.25">
      <c r="A3" s="158" t="s">
        <v>27</v>
      </c>
      <c r="B3" s="159" t="s">
        <v>215</v>
      </c>
      <c r="C3" s="101">
        <v>1628</v>
      </c>
    </row>
    <row r="4" spans="1:6" ht="17.25" x14ac:dyDescent="0.25">
      <c r="A4" s="160" t="s">
        <v>28</v>
      </c>
      <c r="B4" s="159" t="s">
        <v>223</v>
      </c>
      <c r="C4" s="63">
        <v>275</v>
      </c>
    </row>
    <row r="5" spans="1:6" ht="17.25" x14ac:dyDescent="0.25">
      <c r="A5" s="160" t="s">
        <v>29</v>
      </c>
      <c r="B5" s="159" t="s">
        <v>225</v>
      </c>
      <c r="C5" s="63">
        <v>106</v>
      </c>
    </row>
    <row r="6" spans="1:6" ht="17.25" x14ac:dyDescent="0.25">
      <c r="A6" s="160" t="s">
        <v>30</v>
      </c>
      <c r="B6" s="159" t="s">
        <v>224</v>
      </c>
      <c r="C6" s="63">
        <v>71</v>
      </c>
    </row>
    <row r="7" spans="1:6" ht="17.25" x14ac:dyDescent="0.25">
      <c r="A7" s="160" t="s">
        <v>31</v>
      </c>
      <c r="B7" s="159" t="s">
        <v>226</v>
      </c>
      <c r="C7" s="63">
        <v>69</v>
      </c>
    </row>
    <row r="8" spans="1:6" ht="17.25" x14ac:dyDescent="0.25">
      <c r="A8" s="160" t="s">
        <v>32</v>
      </c>
      <c r="B8" s="159" t="s">
        <v>227</v>
      </c>
      <c r="C8" s="63">
        <v>65</v>
      </c>
    </row>
    <row r="9" spans="1:6" ht="17.25" x14ac:dyDescent="0.25">
      <c r="A9" s="161" t="s">
        <v>33</v>
      </c>
      <c r="B9" s="162" t="s">
        <v>228</v>
      </c>
      <c r="C9" s="64">
        <v>64</v>
      </c>
    </row>
    <row r="10" spans="1:6" ht="29.1" customHeight="1" x14ac:dyDescent="0.25">
      <c r="A10" s="179" t="s">
        <v>255</v>
      </c>
      <c r="B10" s="179"/>
      <c r="C10" s="179"/>
    </row>
    <row r="11" spans="1:6" ht="14.65" customHeight="1" x14ac:dyDescent="0.25">
      <c r="A11" s="190" t="s">
        <v>231</v>
      </c>
      <c r="B11" s="190"/>
      <c r="C11" s="190"/>
    </row>
    <row r="12" spans="1:6" x14ac:dyDescent="0.25">
      <c r="A12" s="10"/>
      <c r="B12" s="10"/>
      <c r="C12" s="10"/>
    </row>
    <row r="13" spans="1:6" ht="18.600000000000001" customHeight="1" x14ac:dyDescent="0.25">
      <c r="A13" s="177" t="s">
        <v>64</v>
      </c>
      <c r="B13" s="177"/>
      <c r="C13" s="177"/>
      <c r="D13" s="177"/>
      <c r="E13" s="177"/>
      <c r="F13" s="177"/>
    </row>
    <row r="14" spans="1:6" ht="30" x14ac:dyDescent="0.25">
      <c r="A14" s="95" t="s">
        <v>23</v>
      </c>
      <c r="B14" s="102" t="s">
        <v>24</v>
      </c>
      <c r="C14" s="94" t="s">
        <v>59</v>
      </c>
      <c r="D14" s="94" t="s">
        <v>60</v>
      </c>
      <c r="E14" s="94" t="s">
        <v>61</v>
      </c>
      <c r="F14" s="94" t="s">
        <v>55</v>
      </c>
    </row>
    <row r="15" spans="1:6" x14ac:dyDescent="0.25">
      <c r="A15" s="98" t="s">
        <v>27</v>
      </c>
      <c r="B15" s="103" t="s">
        <v>56</v>
      </c>
      <c r="C15" s="182">
        <f>C3</f>
        <v>1628</v>
      </c>
      <c r="D15" s="183"/>
      <c r="E15" s="183"/>
      <c r="F15" s="184"/>
    </row>
    <row r="16" spans="1:6" ht="45" x14ac:dyDescent="0.25">
      <c r="A16" s="98" t="s">
        <v>28</v>
      </c>
      <c r="B16" s="104" t="s">
        <v>86</v>
      </c>
      <c r="C16" s="11">
        <f>SUM(C4:C6)</f>
        <v>452</v>
      </c>
      <c r="D16" s="11">
        <f>SUM(C4:C9)</f>
        <v>650</v>
      </c>
      <c r="E16" s="11">
        <f>SUM(C4:C8)+(C9*5)</f>
        <v>906</v>
      </c>
      <c r="F16" s="26">
        <f>SUM(C4:C8)+(C9*55)</f>
        <v>4106</v>
      </c>
    </row>
    <row r="17" spans="1:6" ht="30" x14ac:dyDescent="0.25">
      <c r="A17" s="105" t="s">
        <v>29</v>
      </c>
      <c r="B17" s="106" t="s">
        <v>85</v>
      </c>
      <c r="C17" s="11">
        <f>C15+C16</f>
        <v>2080</v>
      </c>
      <c r="D17" s="11">
        <f>C15+D16</f>
        <v>2278</v>
      </c>
      <c r="E17" s="11">
        <f>SUM(C15,E16)</f>
        <v>2534</v>
      </c>
      <c r="F17" s="27">
        <f>C15+F16</f>
        <v>5734</v>
      </c>
    </row>
    <row r="18" spans="1:6" ht="30" x14ac:dyDescent="0.25">
      <c r="A18" s="105" t="s">
        <v>30</v>
      </c>
      <c r="B18" s="106" t="s">
        <v>84</v>
      </c>
      <c r="C18" s="185">
        <f>'MOOP Limits'!D7</f>
        <v>8850</v>
      </c>
      <c r="D18" s="186"/>
      <c r="E18" s="186"/>
      <c r="F18" s="187"/>
    </row>
    <row r="19" spans="1:6" ht="30" x14ac:dyDescent="0.25">
      <c r="A19" s="107" t="s">
        <v>31</v>
      </c>
      <c r="B19" s="106" t="s">
        <v>161</v>
      </c>
      <c r="C19" s="78">
        <f>MIN(C17, C18)</f>
        <v>2080</v>
      </c>
      <c r="D19" s="78">
        <f>MIN(D17, C18)</f>
        <v>2278</v>
      </c>
      <c r="E19" s="78">
        <f>MIN(E17,C18)</f>
        <v>2534</v>
      </c>
      <c r="F19" s="79">
        <f>MIN(F17, C18)</f>
        <v>5734</v>
      </c>
    </row>
    <row r="20" spans="1:6" ht="30" x14ac:dyDescent="0.25">
      <c r="A20" s="108" t="s">
        <v>32</v>
      </c>
      <c r="B20" s="109" t="s">
        <v>89</v>
      </c>
      <c r="C20" s="54">
        <v>2080</v>
      </c>
      <c r="D20" s="54">
        <v>2278</v>
      </c>
      <c r="E20" s="54">
        <v>2534</v>
      </c>
      <c r="F20" s="54">
        <v>5734</v>
      </c>
    </row>
    <row r="22" spans="1:6" ht="18.600000000000001" customHeight="1" x14ac:dyDescent="0.25">
      <c r="A22" s="177" t="s">
        <v>65</v>
      </c>
      <c r="B22" s="177"/>
      <c r="C22" s="176"/>
      <c r="D22" s="176"/>
      <c r="E22" s="176"/>
      <c r="F22" s="176"/>
    </row>
    <row r="23" spans="1:6" ht="30" x14ac:dyDescent="0.25">
      <c r="A23" s="110" t="s">
        <v>23</v>
      </c>
      <c r="B23" s="111" t="s">
        <v>24</v>
      </c>
      <c r="C23" s="110" t="s">
        <v>59</v>
      </c>
      <c r="D23" s="110" t="s">
        <v>60</v>
      </c>
      <c r="E23" s="110" t="s">
        <v>61</v>
      </c>
      <c r="F23" s="110" t="s">
        <v>55</v>
      </c>
    </row>
    <row r="24" spans="1:6" ht="30" x14ac:dyDescent="0.25">
      <c r="A24" s="98" t="s">
        <v>27</v>
      </c>
      <c r="B24" s="103" t="s">
        <v>87</v>
      </c>
      <c r="C24" s="11">
        <f>C17*1.25</f>
        <v>2600</v>
      </c>
      <c r="D24" s="11">
        <f>D17*1.25</f>
        <v>2847.5</v>
      </c>
      <c r="E24" s="11">
        <f>E17*1.25</f>
        <v>3167.5</v>
      </c>
      <c r="F24" s="26">
        <f>F17*1.25</f>
        <v>7167.5</v>
      </c>
    </row>
    <row r="25" spans="1:6" ht="30" x14ac:dyDescent="0.25">
      <c r="A25" s="105" t="s">
        <v>28</v>
      </c>
      <c r="B25" s="106" t="s">
        <v>93</v>
      </c>
      <c r="C25" s="188">
        <f>'MOOP Limits'!C7</f>
        <v>3850</v>
      </c>
      <c r="D25" s="180"/>
      <c r="E25" s="180"/>
      <c r="F25" s="181"/>
    </row>
    <row r="26" spans="1:6" ht="45" x14ac:dyDescent="0.25">
      <c r="A26" s="107" t="s">
        <v>29</v>
      </c>
      <c r="B26" s="106" t="s">
        <v>162</v>
      </c>
      <c r="C26" s="12">
        <f>MIN(C24, C25)</f>
        <v>2600</v>
      </c>
      <c r="D26" s="12">
        <f>MIN(D24, C25)</f>
        <v>2847.5</v>
      </c>
      <c r="E26" s="12">
        <f>MIN(E24,C25)</f>
        <v>3167.5</v>
      </c>
      <c r="F26" s="61">
        <f>MIN(C25,F24)</f>
        <v>3850</v>
      </c>
    </row>
    <row r="27" spans="1:6" ht="30" x14ac:dyDescent="0.25">
      <c r="A27" s="108" t="s">
        <v>30</v>
      </c>
      <c r="B27" s="109" t="s">
        <v>88</v>
      </c>
      <c r="C27" s="55">
        <v>2600</v>
      </c>
      <c r="D27" s="55">
        <v>2847</v>
      </c>
      <c r="E27" s="55">
        <v>3167</v>
      </c>
      <c r="F27" s="55">
        <v>3850</v>
      </c>
    </row>
    <row r="29" spans="1:6" ht="18.600000000000001" customHeight="1" x14ac:dyDescent="0.25">
      <c r="A29" s="177" t="s">
        <v>66</v>
      </c>
      <c r="B29" s="177"/>
      <c r="C29" s="177"/>
      <c r="D29" s="177"/>
      <c r="E29" s="177"/>
      <c r="F29" s="177"/>
    </row>
    <row r="30" spans="1:6" ht="30" x14ac:dyDescent="0.25">
      <c r="A30" s="99" t="s">
        <v>23</v>
      </c>
      <c r="B30" s="105" t="s">
        <v>24</v>
      </c>
      <c r="C30" s="98" t="s">
        <v>59</v>
      </c>
      <c r="D30" s="98" t="s">
        <v>60</v>
      </c>
      <c r="E30" s="98" t="s">
        <v>61</v>
      </c>
      <c r="F30" s="98" t="s">
        <v>55</v>
      </c>
    </row>
    <row r="31" spans="1:6" ht="30" x14ac:dyDescent="0.25">
      <c r="A31" s="96" t="s">
        <v>27</v>
      </c>
      <c r="B31" s="103" t="s">
        <v>62</v>
      </c>
      <c r="C31" s="28">
        <f>C19</f>
        <v>2080</v>
      </c>
      <c r="D31" s="13">
        <f>D19</f>
        <v>2278</v>
      </c>
      <c r="E31" s="13">
        <f>E19</f>
        <v>2534</v>
      </c>
      <c r="F31" s="29">
        <f>F19</f>
        <v>5734</v>
      </c>
    </row>
    <row r="32" spans="1:6" ht="30" x14ac:dyDescent="0.25">
      <c r="A32" s="98" t="s">
        <v>28</v>
      </c>
      <c r="B32" s="106" t="s">
        <v>63</v>
      </c>
      <c r="C32" s="11">
        <f>C26</f>
        <v>2600</v>
      </c>
      <c r="D32" s="11">
        <f>D26</f>
        <v>2847.5</v>
      </c>
      <c r="E32" s="11">
        <f>E26</f>
        <v>3167.5</v>
      </c>
      <c r="F32" s="26">
        <f>F26</f>
        <v>3850</v>
      </c>
    </row>
    <row r="33" spans="1:6" ht="30" x14ac:dyDescent="0.25">
      <c r="A33" s="98" t="s">
        <v>29</v>
      </c>
      <c r="B33" s="97" t="s">
        <v>96</v>
      </c>
      <c r="C33" s="31">
        <f>((C32-C31)/2)+C31</f>
        <v>2340</v>
      </c>
      <c r="D33" s="11">
        <f>((D32-D31)/2)+D31</f>
        <v>2562.75</v>
      </c>
      <c r="E33" s="11">
        <f>((E32-E31)/2)+E31</f>
        <v>2850.75</v>
      </c>
      <c r="F33" s="27">
        <f>((F32-F31)/2)+F31</f>
        <v>4792</v>
      </c>
    </row>
    <row r="34" spans="1:6" ht="30" x14ac:dyDescent="0.25">
      <c r="A34" s="98" t="s">
        <v>30</v>
      </c>
      <c r="B34" s="97" t="s">
        <v>94</v>
      </c>
      <c r="C34" s="180">
        <f>'MOOP Limits'!C17</f>
        <v>6350</v>
      </c>
      <c r="D34" s="180"/>
      <c r="E34" s="180"/>
      <c r="F34" s="181"/>
    </row>
    <row r="35" spans="1:6" ht="30" x14ac:dyDescent="0.25">
      <c r="A35" s="99" t="s">
        <v>31</v>
      </c>
      <c r="B35" s="100" t="s">
        <v>163</v>
      </c>
      <c r="C35" s="11">
        <f>MIN(C33,C34)</f>
        <v>2340</v>
      </c>
      <c r="D35" s="11">
        <f>MIN(D33,C34)</f>
        <v>2562.75</v>
      </c>
      <c r="E35" s="11">
        <f>MIN(E33,C34)</f>
        <v>2850.75</v>
      </c>
      <c r="F35" s="27">
        <f>MIN(F33,C34)</f>
        <v>4792</v>
      </c>
    </row>
    <row r="36" spans="1:6" ht="30" x14ac:dyDescent="0.25">
      <c r="A36" s="112" t="s">
        <v>32</v>
      </c>
      <c r="B36" s="113" t="s">
        <v>89</v>
      </c>
      <c r="C36" s="55">
        <v>2340</v>
      </c>
      <c r="D36" s="55">
        <v>2563</v>
      </c>
      <c r="E36" s="55">
        <v>2851</v>
      </c>
      <c r="F36" s="55">
        <v>4792</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EA5A6-05E1-4662-A732-9339A3CDA0B5}">
  <dimension ref="A1:C24"/>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399999999999999" customHeight="1" x14ac:dyDescent="0.25">
      <c r="A1" s="217" t="s">
        <v>246</v>
      </c>
      <c r="B1" s="217"/>
      <c r="C1" s="217"/>
    </row>
    <row r="2" spans="1:3" ht="45" x14ac:dyDescent="0.25">
      <c r="A2" s="121" t="s">
        <v>23</v>
      </c>
      <c r="B2" s="133" t="s">
        <v>21</v>
      </c>
      <c r="C2" s="129" t="s">
        <v>181</v>
      </c>
    </row>
    <row r="3" spans="1:3" x14ac:dyDescent="0.25">
      <c r="A3" s="142" t="s">
        <v>27</v>
      </c>
      <c r="B3" s="134" t="s">
        <v>180</v>
      </c>
      <c r="C3" s="144">
        <v>443</v>
      </c>
    </row>
    <row r="4" spans="1:3" x14ac:dyDescent="0.25">
      <c r="A4" s="143" t="s">
        <v>28</v>
      </c>
      <c r="B4" s="134" t="s">
        <v>19</v>
      </c>
      <c r="C4" s="144">
        <v>1354</v>
      </c>
    </row>
    <row r="7" spans="1:3" ht="18.75" x14ac:dyDescent="0.25">
      <c r="A7" s="208" t="s">
        <v>184</v>
      </c>
      <c r="B7" s="209"/>
      <c r="C7" s="210"/>
    </row>
    <row r="8" spans="1:3" ht="18.75" x14ac:dyDescent="0.25">
      <c r="A8" s="121" t="s">
        <v>23</v>
      </c>
      <c r="B8" s="121" t="s">
        <v>24</v>
      </c>
      <c r="C8" s="121" t="s">
        <v>177</v>
      </c>
    </row>
    <row r="9" spans="1:3" ht="15.75" x14ac:dyDescent="0.25">
      <c r="A9" s="171" t="s">
        <v>135</v>
      </c>
      <c r="B9" s="172"/>
      <c r="C9" s="174"/>
    </row>
    <row r="10" spans="1:3" ht="32.25" x14ac:dyDescent="0.25">
      <c r="A10" s="122" t="s">
        <v>27</v>
      </c>
      <c r="B10" s="167" t="s">
        <v>245</v>
      </c>
      <c r="C10" s="60">
        <f>MIN(C3,C4)</f>
        <v>443</v>
      </c>
    </row>
    <row r="11" spans="1:3" x14ac:dyDescent="0.25">
      <c r="A11" s="122" t="s">
        <v>28</v>
      </c>
      <c r="B11" s="123" t="s">
        <v>116</v>
      </c>
      <c r="C11" s="35">
        <v>0.2</v>
      </c>
    </row>
    <row r="12" spans="1:3" ht="32.25" x14ac:dyDescent="0.25">
      <c r="A12" s="122" t="s">
        <v>29</v>
      </c>
      <c r="B12" s="123" t="s">
        <v>150</v>
      </c>
      <c r="C12" s="36">
        <f>C10*C11</f>
        <v>88.600000000000009</v>
      </c>
    </row>
    <row r="13" spans="1:3" ht="30" x14ac:dyDescent="0.25">
      <c r="A13" s="122" t="s">
        <v>30</v>
      </c>
      <c r="B13" s="123" t="s">
        <v>118</v>
      </c>
      <c r="C13" s="36">
        <v>90</v>
      </c>
    </row>
    <row r="14" spans="1:3" ht="15.75" x14ac:dyDescent="0.25">
      <c r="A14" s="171" t="s">
        <v>134</v>
      </c>
      <c r="B14" s="172"/>
      <c r="C14" s="173"/>
    </row>
    <row r="15" spans="1:3" x14ac:dyDescent="0.25">
      <c r="A15" s="124" t="s">
        <v>31</v>
      </c>
      <c r="B15" s="125" t="s">
        <v>98</v>
      </c>
      <c r="C15" s="38">
        <v>60</v>
      </c>
    </row>
    <row r="16" spans="1:3" ht="32.25" x14ac:dyDescent="0.25">
      <c r="A16" s="122" t="s">
        <v>32</v>
      </c>
      <c r="B16" s="123" t="s">
        <v>119</v>
      </c>
      <c r="C16" s="36">
        <f>C12-C15</f>
        <v>28.600000000000009</v>
      </c>
    </row>
    <row r="17" spans="1:3" ht="30" x14ac:dyDescent="0.25">
      <c r="A17" s="122" t="s">
        <v>33</v>
      </c>
      <c r="B17" s="130" t="s">
        <v>121</v>
      </c>
      <c r="C17" s="36">
        <f>C16*0.5</f>
        <v>14.300000000000004</v>
      </c>
    </row>
    <row r="18" spans="1:3" ht="30" x14ac:dyDescent="0.25">
      <c r="A18" s="122" t="s">
        <v>34</v>
      </c>
      <c r="B18" s="123" t="s">
        <v>123</v>
      </c>
      <c r="C18" s="36">
        <f>C15+C17</f>
        <v>74.300000000000011</v>
      </c>
    </row>
    <row r="19" spans="1:3" ht="30" x14ac:dyDescent="0.25">
      <c r="A19" s="122" t="s">
        <v>35</v>
      </c>
      <c r="B19" s="123" t="s">
        <v>122</v>
      </c>
      <c r="C19" s="36">
        <v>75</v>
      </c>
    </row>
    <row r="20" spans="1:3" ht="15.75" x14ac:dyDescent="0.25">
      <c r="A20" s="171" t="s">
        <v>133</v>
      </c>
      <c r="B20" s="172"/>
      <c r="C20" s="173"/>
    </row>
    <row r="21" spans="1:3" ht="30" x14ac:dyDescent="0.25">
      <c r="A21" s="126" t="s">
        <v>36</v>
      </c>
      <c r="B21" s="127" t="s">
        <v>156</v>
      </c>
      <c r="C21" s="59">
        <f>MIN(C13,C19)</f>
        <v>75</v>
      </c>
    </row>
    <row r="22" spans="1:3" ht="44.45" customHeight="1" x14ac:dyDescent="0.25">
      <c r="A22" s="189" t="s">
        <v>274</v>
      </c>
      <c r="B22" s="189"/>
      <c r="C22" s="189"/>
    </row>
    <row r="23" spans="1:3" ht="45.6" customHeight="1" x14ac:dyDescent="0.25">
      <c r="A23" s="218" t="s">
        <v>151</v>
      </c>
      <c r="B23" s="218"/>
      <c r="C23" s="218"/>
    </row>
    <row r="24" spans="1:3" x14ac:dyDescent="0.25">
      <c r="A24" s="207"/>
      <c r="B24" s="207"/>
      <c r="C24" s="207"/>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BE9E0-0E2D-415B-9BC0-27682C0E3DFA}">
  <dimension ref="A1:H38"/>
  <sheetViews>
    <sheetView zoomScaleNormal="100" workbookViewId="0"/>
  </sheetViews>
  <sheetFormatPr defaultRowHeight="15" x14ac:dyDescent="0.25"/>
  <cols>
    <col min="1" max="1" width="17.42578125" bestFit="1" customWidth="1"/>
    <col min="2" max="2" width="94.28515625" customWidth="1"/>
    <col min="3" max="3" width="43.42578125" customWidth="1"/>
    <col min="4" max="4" width="19.28515625" customWidth="1"/>
    <col min="5" max="5" width="27.28515625" customWidth="1"/>
    <col min="6" max="6" width="20.85546875" customWidth="1"/>
    <col min="7" max="7" width="23.85546875" customWidth="1"/>
    <col min="8" max="8" width="28.5703125" customWidth="1"/>
    <col min="9" max="13" width="13.28515625" customWidth="1"/>
    <col min="14" max="14" width="19.5703125" customWidth="1"/>
    <col min="15" max="15" width="10.42578125" customWidth="1"/>
    <col min="16" max="16" width="10.140625" bestFit="1" customWidth="1"/>
    <col min="17" max="17" width="12.140625" bestFit="1" customWidth="1"/>
    <col min="18" max="18" width="15.85546875" customWidth="1"/>
    <col min="20" max="20" width="18.85546875" customWidth="1"/>
    <col min="21" max="21" width="6.5703125" customWidth="1"/>
    <col min="22" max="22" width="10.140625" bestFit="1" customWidth="1"/>
    <col min="23" max="23" width="12.140625" bestFit="1" customWidth="1"/>
    <col min="26" max="26" width="15.42578125" bestFit="1" customWidth="1"/>
    <col min="27" max="27" width="7" bestFit="1" customWidth="1"/>
    <col min="28" max="28" width="11.7109375" customWidth="1"/>
  </cols>
  <sheetData>
    <row r="1" spans="1:8" ht="18.600000000000001" customHeight="1" x14ac:dyDescent="0.25">
      <c r="A1" s="217" t="s">
        <v>248</v>
      </c>
      <c r="B1" s="217"/>
      <c r="C1" s="217"/>
      <c r="D1" s="217"/>
      <c r="E1" s="217"/>
      <c r="F1" s="217"/>
      <c r="G1" s="217"/>
      <c r="H1" s="217"/>
    </row>
    <row r="2" spans="1:8" ht="47.25" x14ac:dyDescent="0.25">
      <c r="A2" s="133" t="s">
        <v>20</v>
      </c>
      <c r="B2" s="128" t="s">
        <v>166</v>
      </c>
      <c r="C2" s="129" t="s">
        <v>260</v>
      </c>
      <c r="D2" s="129" t="s">
        <v>261</v>
      </c>
      <c r="E2" s="129" t="s">
        <v>175</v>
      </c>
      <c r="F2" s="129" t="s">
        <v>179</v>
      </c>
      <c r="G2" s="129" t="s">
        <v>178</v>
      </c>
      <c r="H2" s="129" t="s">
        <v>209</v>
      </c>
    </row>
    <row r="3" spans="1:8" x14ac:dyDescent="0.25">
      <c r="A3" s="134" t="s">
        <v>167</v>
      </c>
      <c r="B3" s="134" t="s">
        <v>168</v>
      </c>
      <c r="C3" s="49">
        <v>9533594.5899999999</v>
      </c>
      <c r="D3" s="80">
        <v>123149</v>
      </c>
      <c r="E3" s="47">
        <f>D3/D9</f>
        <v>0.25824980078010318</v>
      </c>
      <c r="F3" s="48">
        <f t="shared" ref="F3:F8" si="0">C3/D3</f>
        <v>77.415119814208808</v>
      </c>
      <c r="G3" s="46">
        <f>E3*F3</f>
        <v>19.992439269387244</v>
      </c>
      <c r="H3" s="46">
        <f>G3*1.08</f>
        <v>21.591834410938226</v>
      </c>
    </row>
    <row r="4" spans="1:8" x14ac:dyDescent="0.25">
      <c r="A4" s="134" t="s">
        <v>170</v>
      </c>
      <c r="B4" s="134" t="s">
        <v>169</v>
      </c>
      <c r="C4" s="49">
        <v>346656.21</v>
      </c>
      <c r="D4" s="80">
        <v>1504</v>
      </c>
      <c r="E4" s="47">
        <f>D4/D9</f>
        <v>3.1539655244725916E-3</v>
      </c>
      <c r="F4" s="48">
        <f t="shared" si="0"/>
        <v>230.48950132978726</v>
      </c>
      <c r="G4" s="46">
        <f t="shared" ref="G4:G8" si="1">E4*F4</f>
        <v>0.72695594094702853</v>
      </c>
      <c r="H4" s="46">
        <f t="shared" ref="H4:H8" si="2">G4*1.08</f>
        <v>0.78511241622279082</v>
      </c>
    </row>
    <row r="5" spans="1:8" x14ac:dyDescent="0.25">
      <c r="A5" s="134" t="s">
        <v>210</v>
      </c>
      <c r="B5" s="134" t="s">
        <v>211</v>
      </c>
      <c r="C5" s="49">
        <v>5777.12</v>
      </c>
      <c r="D5" s="80">
        <v>146</v>
      </c>
      <c r="E5" s="47">
        <f>D5/D9</f>
        <v>3.0616952564694038E-4</v>
      </c>
      <c r="F5" s="48">
        <f t="shared" si="0"/>
        <v>39.569315068493147</v>
      </c>
      <c r="G5" s="46">
        <f t="shared" si="1"/>
        <v>1.2114918424694877E-2</v>
      </c>
      <c r="H5" s="46">
        <f t="shared" si="2"/>
        <v>1.3084111898670469E-2</v>
      </c>
    </row>
    <row r="6" spans="1:8" x14ac:dyDescent="0.25">
      <c r="A6" s="134" t="s">
        <v>172</v>
      </c>
      <c r="B6" s="134" t="s">
        <v>171</v>
      </c>
      <c r="C6" s="49">
        <v>5366007.22</v>
      </c>
      <c r="D6" s="50">
        <v>169957</v>
      </c>
      <c r="E6" s="47">
        <f>D6/D9</f>
        <v>0.35640858952313048</v>
      </c>
      <c r="F6" s="48">
        <f t="shared" si="0"/>
        <v>31.572734397524076</v>
      </c>
      <c r="G6" s="46">
        <f t="shared" si="1"/>
        <v>11.25279373400998</v>
      </c>
      <c r="H6" s="46">
        <f t="shared" si="2"/>
        <v>12.153017232730779</v>
      </c>
    </row>
    <row r="7" spans="1:8" x14ac:dyDescent="0.25">
      <c r="A7" s="134" t="s">
        <v>174</v>
      </c>
      <c r="B7" s="134" t="s">
        <v>173</v>
      </c>
      <c r="C7" s="49">
        <v>3940821.97</v>
      </c>
      <c r="D7" s="50">
        <v>83689</v>
      </c>
      <c r="E7" s="47">
        <f>D7/D9</f>
        <v>0.17550014679360817</v>
      </c>
      <c r="F7" s="46">
        <f t="shared" si="0"/>
        <v>47.088888264885469</v>
      </c>
      <c r="G7" s="46">
        <f t="shared" si="1"/>
        <v>8.2641068028352134</v>
      </c>
      <c r="H7" s="46">
        <f t="shared" si="2"/>
        <v>8.9252353470620314</v>
      </c>
    </row>
    <row r="8" spans="1:8" x14ac:dyDescent="0.25">
      <c r="A8" s="145" t="s">
        <v>187</v>
      </c>
      <c r="B8" s="134" t="s">
        <v>281</v>
      </c>
      <c r="C8" s="49">
        <v>4648805.6900000004</v>
      </c>
      <c r="D8" s="50">
        <v>98415</v>
      </c>
      <c r="E8" s="47">
        <f>D8/D9</f>
        <v>0.20638132785303862</v>
      </c>
      <c r="F8" s="46">
        <f t="shared" si="0"/>
        <v>47.236759538688212</v>
      </c>
      <c r="G8" s="46">
        <f t="shared" si="1"/>
        <v>9.748785157069161</v>
      </c>
      <c r="H8" s="46">
        <f t="shared" si="2"/>
        <v>10.528687969634694</v>
      </c>
    </row>
    <row r="9" spans="1:8" x14ac:dyDescent="0.25">
      <c r="A9" s="221" t="s">
        <v>18</v>
      </c>
      <c r="B9" s="222"/>
      <c r="C9" s="49">
        <f t="shared" ref="C9:H9" si="3">SUM(C3:C8)</f>
        <v>23841662.800000001</v>
      </c>
      <c r="D9" s="50">
        <f t="shared" si="3"/>
        <v>476860</v>
      </c>
      <c r="E9" s="47">
        <f t="shared" si="3"/>
        <v>1</v>
      </c>
      <c r="F9" s="48">
        <f t="shared" si="3"/>
        <v>473.37231841358692</v>
      </c>
      <c r="G9" s="49">
        <f t="shared" si="3"/>
        <v>49.997195822673319</v>
      </c>
      <c r="H9" s="48">
        <f t="shared" si="3"/>
        <v>53.996971488487198</v>
      </c>
    </row>
    <row r="10" spans="1:8" ht="45" customHeight="1" x14ac:dyDescent="0.25">
      <c r="A10" s="220" t="s">
        <v>213</v>
      </c>
      <c r="B10" s="220"/>
      <c r="C10" s="220"/>
      <c r="D10" s="220"/>
      <c r="E10" s="155"/>
      <c r="F10" s="77"/>
      <c r="G10" s="156"/>
      <c r="H10" s="77"/>
    </row>
    <row r="11" spans="1:8" ht="14.65" customHeight="1" x14ac:dyDescent="0.25">
      <c r="A11" s="219" t="s">
        <v>278</v>
      </c>
      <c r="B11" s="219"/>
      <c r="C11" s="219"/>
      <c r="D11" s="219"/>
    </row>
    <row r="13" spans="1:8" ht="18.75" x14ac:dyDescent="0.25">
      <c r="A13" s="208" t="s">
        <v>164</v>
      </c>
      <c r="B13" s="209"/>
      <c r="C13" s="210"/>
    </row>
    <row r="14" spans="1:8" ht="18.75" x14ac:dyDescent="0.25">
      <c r="A14" s="121" t="s">
        <v>23</v>
      </c>
      <c r="B14" s="121" t="s">
        <v>24</v>
      </c>
      <c r="C14" s="168" t="s">
        <v>262</v>
      </c>
    </row>
    <row r="15" spans="1:8" x14ac:dyDescent="0.25">
      <c r="A15" s="122" t="s">
        <v>27</v>
      </c>
      <c r="B15" s="130" t="s">
        <v>247</v>
      </c>
      <c r="C15" s="60">
        <f>H9</f>
        <v>53.996971488487198</v>
      </c>
    </row>
    <row r="16" spans="1:8" x14ac:dyDescent="0.25">
      <c r="A16" s="122" t="s">
        <v>28</v>
      </c>
      <c r="B16" s="132" t="s">
        <v>153</v>
      </c>
      <c r="C16" s="35">
        <v>0.5</v>
      </c>
    </row>
    <row r="17" spans="1:5" ht="32.25" x14ac:dyDescent="0.25">
      <c r="A17" s="122" t="s">
        <v>29</v>
      </c>
      <c r="B17" s="123" t="s">
        <v>154</v>
      </c>
      <c r="C17" s="36">
        <f>C15*C16</f>
        <v>26.998485744243599</v>
      </c>
    </row>
    <row r="18" spans="1:5" ht="30" x14ac:dyDescent="0.25">
      <c r="A18" s="126" t="s">
        <v>30</v>
      </c>
      <c r="B18" s="127" t="s">
        <v>155</v>
      </c>
      <c r="C18" s="59">
        <v>25</v>
      </c>
    </row>
    <row r="19" spans="1:5" ht="60.6" customHeight="1" x14ac:dyDescent="0.25">
      <c r="A19" s="189" t="s">
        <v>279</v>
      </c>
      <c r="B19" s="189"/>
      <c r="C19" s="189"/>
      <c r="E19" t="s">
        <v>0</v>
      </c>
    </row>
    <row r="20" spans="1:5" x14ac:dyDescent="0.25">
      <c r="A20" s="207"/>
      <c r="B20" s="207"/>
      <c r="C20" s="207"/>
    </row>
    <row r="22" spans="1:5" ht="18.75" x14ac:dyDescent="0.25">
      <c r="A22" s="208" t="s">
        <v>165</v>
      </c>
      <c r="B22" s="209"/>
      <c r="C22" s="210"/>
    </row>
    <row r="23" spans="1:5" ht="21" x14ac:dyDescent="0.25">
      <c r="A23" s="121" t="s">
        <v>23</v>
      </c>
      <c r="B23" s="121" t="s">
        <v>24</v>
      </c>
      <c r="C23" s="131" t="s">
        <v>152</v>
      </c>
    </row>
    <row r="24" spans="1:5" ht="15.75" x14ac:dyDescent="0.25">
      <c r="A24" s="171" t="s">
        <v>135</v>
      </c>
      <c r="B24" s="172"/>
      <c r="C24" s="173"/>
    </row>
    <row r="25" spans="1:5" ht="17.25" x14ac:dyDescent="0.25">
      <c r="A25" s="122" t="s">
        <v>27</v>
      </c>
      <c r="B25" s="130" t="s">
        <v>234</v>
      </c>
      <c r="C25" s="60">
        <f>H9</f>
        <v>53.996971488487198</v>
      </c>
    </row>
    <row r="26" spans="1:5" x14ac:dyDescent="0.25">
      <c r="A26" s="122" t="s">
        <v>28</v>
      </c>
      <c r="B26" s="132" t="s">
        <v>116</v>
      </c>
      <c r="C26" s="35">
        <v>0.2</v>
      </c>
    </row>
    <row r="27" spans="1:5" ht="32.25" x14ac:dyDescent="0.25">
      <c r="A27" s="122" t="s">
        <v>29</v>
      </c>
      <c r="B27" s="123" t="s">
        <v>150</v>
      </c>
      <c r="C27" s="36">
        <f>C25*C26</f>
        <v>10.79939429769744</v>
      </c>
    </row>
    <row r="28" spans="1:5" ht="30" x14ac:dyDescent="0.25">
      <c r="A28" s="122" t="s">
        <v>30</v>
      </c>
      <c r="B28" s="123" t="s">
        <v>118</v>
      </c>
      <c r="C28" s="36">
        <v>10</v>
      </c>
    </row>
    <row r="29" spans="1:5" ht="15.75" x14ac:dyDescent="0.25">
      <c r="A29" s="171" t="s">
        <v>134</v>
      </c>
      <c r="B29" s="172"/>
      <c r="C29" s="173"/>
    </row>
    <row r="30" spans="1:5" x14ac:dyDescent="0.25">
      <c r="A30" s="124" t="s">
        <v>31</v>
      </c>
      <c r="B30" s="125" t="s">
        <v>98</v>
      </c>
      <c r="C30" s="38">
        <v>10</v>
      </c>
    </row>
    <row r="31" spans="1:5" ht="32.25" x14ac:dyDescent="0.25">
      <c r="A31" s="122" t="s">
        <v>32</v>
      </c>
      <c r="B31" s="123" t="s">
        <v>119</v>
      </c>
      <c r="C31" s="36">
        <f>C27-C30</f>
        <v>0.79939429769743953</v>
      </c>
    </row>
    <row r="32" spans="1:5" ht="30" x14ac:dyDescent="0.25">
      <c r="A32" s="122" t="s">
        <v>33</v>
      </c>
      <c r="B32" s="130" t="s">
        <v>121</v>
      </c>
      <c r="C32" s="36">
        <f>C31*0.5</f>
        <v>0.39969714884871976</v>
      </c>
    </row>
    <row r="33" spans="1:3" ht="30" x14ac:dyDescent="0.25">
      <c r="A33" s="122" t="s">
        <v>34</v>
      </c>
      <c r="B33" s="123" t="s">
        <v>123</v>
      </c>
      <c r="C33" s="36">
        <f>C30+C32</f>
        <v>10.39969714884872</v>
      </c>
    </row>
    <row r="34" spans="1:3" ht="30" x14ac:dyDescent="0.25">
      <c r="A34" s="122" t="s">
        <v>35</v>
      </c>
      <c r="B34" s="123" t="s">
        <v>122</v>
      </c>
      <c r="C34" s="36">
        <v>10</v>
      </c>
    </row>
    <row r="35" spans="1:3" ht="15.75" x14ac:dyDescent="0.25">
      <c r="A35" s="171" t="s">
        <v>133</v>
      </c>
      <c r="B35" s="172"/>
      <c r="C35" s="173"/>
    </row>
    <row r="36" spans="1:3" ht="30" x14ac:dyDescent="0.25">
      <c r="A36" s="126" t="s">
        <v>36</v>
      </c>
      <c r="B36" s="127" t="s">
        <v>156</v>
      </c>
      <c r="C36" s="59">
        <f>MIN(C28,C34)</f>
        <v>10</v>
      </c>
    </row>
    <row r="37" spans="1:3" ht="60.95" customHeight="1" x14ac:dyDescent="0.25">
      <c r="A37" s="189" t="s">
        <v>280</v>
      </c>
      <c r="B37" s="189"/>
      <c r="C37" s="189"/>
    </row>
    <row r="38" spans="1:3" ht="45.6" customHeight="1" x14ac:dyDescent="0.25">
      <c r="A38" s="218" t="s">
        <v>212</v>
      </c>
      <c r="B38" s="218"/>
      <c r="C38" s="218"/>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44AC-8896-4FAF-B832-FCB151E05520}">
  <dimension ref="A1:C18"/>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208" t="s">
        <v>176</v>
      </c>
      <c r="B1" s="209"/>
      <c r="C1" s="210"/>
    </row>
    <row r="2" spans="1:3" ht="18.75" x14ac:dyDescent="0.25">
      <c r="A2" s="121" t="s">
        <v>23</v>
      </c>
      <c r="B2" s="121" t="s">
        <v>24</v>
      </c>
      <c r="C2" s="121" t="s">
        <v>177</v>
      </c>
    </row>
    <row r="3" spans="1:3" ht="15.75" x14ac:dyDescent="0.25">
      <c r="A3" s="171" t="s">
        <v>135</v>
      </c>
      <c r="B3" s="172"/>
      <c r="C3" s="173"/>
    </row>
    <row r="4" spans="1:3" ht="17.25" x14ac:dyDescent="0.25">
      <c r="A4" s="122" t="s">
        <v>27</v>
      </c>
      <c r="B4" s="130" t="s">
        <v>234</v>
      </c>
      <c r="C4" s="60">
        <v>323</v>
      </c>
    </row>
    <row r="5" spans="1:3" x14ac:dyDescent="0.25">
      <c r="A5" s="122" t="s">
        <v>28</v>
      </c>
      <c r="B5" s="132" t="s">
        <v>116</v>
      </c>
      <c r="C5" s="35">
        <v>0.2</v>
      </c>
    </row>
    <row r="6" spans="1:3" ht="32.25" x14ac:dyDescent="0.25">
      <c r="A6" s="122" t="s">
        <v>29</v>
      </c>
      <c r="B6" s="123" t="s">
        <v>150</v>
      </c>
      <c r="C6" s="36">
        <f>C4*C5</f>
        <v>64.600000000000009</v>
      </c>
    </row>
    <row r="7" spans="1:3" ht="30" x14ac:dyDescent="0.25">
      <c r="A7" s="122" t="s">
        <v>30</v>
      </c>
      <c r="B7" s="123" t="s">
        <v>118</v>
      </c>
      <c r="C7" s="36">
        <v>65</v>
      </c>
    </row>
    <row r="8" spans="1:3" ht="15.75" x14ac:dyDescent="0.25">
      <c r="A8" s="171" t="s">
        <v>134</v>
      </c>
      <c r="B8" s="172"/>
      <c r="C8" s="173"/>
    </row>
    <row r="9" spans="1:3" x14ac:dyDescent="0.25">
      <c r="A9" s="124" t="s">
        <v>31</v>
      </c>
      <c r="B9" s="125" t="s">
        <v>98</v>
      </c>
      <c r="C9" s="38">
        <v>30</v>
      </c>
    </row>
    <row r="10" spans="1:3" ht="32.25" x14ac:dyDescent="0.25">
      <c r="A10" s="122" t="s">
        <v>32</v>
      </c>
      <c r="B10" s="123" t="s">
        <v>119</v>
      </c>
      <c r="C10" s="36">
        <f>C6-C9</f>
        <v>34.600000000000009</v>
      </c>
    </row>
    <row r="11" spans="1:3" ht="30" x14ac:dyDescent="0.25">
      <c r="A11" s="122" t="s">
        <v>33</v>
      </c>
      <c r="B11" s="130" t="s">
        <v>121</v>
      </c>
      <c r="C11" s="36">
        <f>C10*0.5</f>
        <v>17.300000000000004</v>
      </c>
    </row>
    <row r="12" spans="1:3" ht="30" x14ac:dyDescent="0.25">
      <c r="A12" s="122" t="s">
        <v>34</v>
      </c>
      <c r="B12" s="123" t="s">
        <v>123</v>
      </c>
      <c r="C12" s="36">
        <f>C9+C11</f>
        <v>47.300000000000004</v>
      </c>
    </row>
    <row r="13" spans="1:3" ht="30" x14ac:dyDescent="0.25">
      <c r="A13" s="122" t="s">
        <v>35</v>
      </c>
      <c r="B13" s="123" t="s">
        <v>122</v>
      </c>
      <c r="C13" s="36">
        <v>45</v>
      </c>
    </row>
    <row r="14" spans="1:3" ht="15.75" x14ac:dyDescent="0.25">
      <c r="A14" s="171" t="s">
        <v>133</v>
      </c>
      <c r="B14" s="172"/>
      <c r="C14" s="173"/>
    </row>
    <row r="15" spans="1:3" ht="30" x14ac:dyDescent="0.25">
      <c r="A15" s="126" t="s">
        <v>36</v>
      </c>
      <c r="B15" s="127" t="s">
        <v>156</v>
      </c>
      <c r="C15" s="59">
        <f>MIN(C7,C13)</f>
        <v>45</v>
      </c>
    </row>
    <row r="16" spans="1:3" ht="62.45" customHeight="1" x14ac:dyDescent="0.25">
      <c r="A16" s="189" t="s">
        <v>277</v>
      </c>
      <c r="B16" s="189"/>
      <c r="C16" s="189"/>
    </row>
    <row r="17" spans="1:3" ht="46.5" customHeight="1" x14ac:dyDescent="0.25">
      <c r="A17" s="218" t="s">
        <v>151</v>
      </c>
      <c r="B17" s="218"/>
      <c r="C17" s="218"/>
    </row>
    <row r="18" spans="1:3" x14ac:dyDescent="0.25">
      <c r="A18" s="207"/>
      <c r="B18" s="207"/>
      <c r="C18" s="207"/>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E4016-1284-43FB-B4CC-4856CEA073DA}">
  <dimension ref="A1:F23"/>
  <sheetViews>
    <sheetView zoomScaleNormal="100" workbookViewId="0"/>
  </sheetViews>
  <sheetFormatPr defaultRowHeight="15" x14ac:dyDescent="0.25"/>
  <cols>
    <col min="1" max="1" width="77" bestFit="1" customWidth="1"/>
    <col min="2" max="2" width="14.42578125" bestFit="1" customWidth="1"/>
    <col min="3"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2" ht="18" customHeight="1" x14ac:dyDescent="0.25">
      <c r="A1" s="175" t="s">
        <v>188</v>
      </c>
      <c r="B1" s="175"/>
    </row>
    <row r="2" spans="1:2" ht="30" x14ac:dyDescent="0.25">
      <c r="A2" s="14" t="s">
        <v>24</v>
      </c>
      <c r="B2" s="14" t="s">
        <v>177</v>
      </c>
    </row>
    <row r="3" spans="1:2" x14ac:dyDescent="0.25">
      <c r="A3" s="62" t="s">
        <v>190</v>
      </c>
      <c r="B3" s="87">
        <v>35</v>
      </c>
    </row>
    <row r="4" spans="1:2" x14ac:dyDescent="0.25">
      <c r="A4" s="154" t="s">
        <v>189</v>
      </c>
    </row>
    <row r="23" spans="6:6" x14ac:dyDescent="0.25">
      <c r="F23" t="s">
        <v>0</v>
      </c>
    </row>
  </sheetData>
  <pageMargins left="0.7" right="0.7" top="0.75" bottom="0.75" header="0.3" footer="0.3"/>
  <pageSetup orientation="portrait"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E71A-9235-44D4-9B4E-F04176CC240E}">
  <dimension ref="A1:C22"/>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36" customHeight="1" x14ac:dyDescent="0.25">
      <c r="A1" s="217" t="s">
        <v>251</v>
      </c>
      <c r="B1" s="217"/>
      <c r="C1" s="217"/>
    </row>
    <row r="2" spans="1:3" ht="45" x14ac:dyDescent="0.25">
      <c r="A2" s="121" t="s">
        <v>23</v>
      </c>
      <c r="B2" s="133" t="s">
        <v>21</v>
      </c>
      <c r="C2" s="129" t="s">
        <v>181</v>
      </c>
    </row>
    <row r="3" spans="1:3" x14ac:dyDescent="0.25">
      <c r="A3" s="146" t="s">
        <v>27</v>
      </c>
      <c r="B3" s="147" t="s">
        <v>180</v>
      </c>
      <c r="C3" s="150">
        <v>1497</v>
      </c>
    </row>
    <row r="4" spans="1:3" x14ac:dyDescent="0.25">
      <c r="A4" s="148" t="s">
        <v>28</v>
      </c>
      <c r="B4" s="149" t="s">
        <v>19</v>
      </c>
      <c r="C4" s="151">
        <v>4276</v>
      </c>
    </row>
    <row r="5" spans="1:3" x14ac:dyDescent="0.25">
      <c r="A5" s="74"/>
      <c r="B5" s="51"/>
      <c r="C5" s="51"/>
    </row>
    <row r="6" spans="1:3" ht="18.75" x14ac:dyDescent="0.25">
      <c r="A6" s="208" t="s">
        <v>250</v>
      </c>
      <c r="B6" s="209"/>
      <c r="C6" s="210"/>
    </row>
    <row r="7" spans="1:3" ht="18.75" x14ac:dyDescent="0.25">
      <c r="A7" s="121" t="s">
        <v>23</v>
      </c>
      <c r="B7" s="121" t="s">
        <v>24</v>
      </c>
      <c r="C7" s="121" t="s">
        <v>177</v>
      </c>
    </row>
    <row r="8" spans="1:3" ht="15.75" x14ac:dyDescent="0.25">
      <c r="A8" s="171" t="s">
        <v>135</v>
      </c>
      <c r="B8" s="172"/>
      <c r="C8" s="174"/>
    </row>
    <row r="9" spans="1:3" ht="32.25" x14ac:dyDescent="0.25">
      <c r="A9" s="122" t="s">
        <v>27</v>
      </c>
      <c r="B9" s="167" t="s">
        <v>249</v>
      </c>
      <c r="C9" s="60">
        <f>MIN(C3,C4)</f>
        <v>1497</v>
      </c>
    </row>
    <row r="10" spans="1:3" x14ac:dyDescent="0.25">
      <c r="A10" s="122" t="s">
        <v>28</v>
      </c>
      <c r="B10" s="123" t="s">
        <v>116</v>
      </c>
      <c r="C10" s="35">
        <v>0.2</v>
      </c>
    </row>
    <row r="11" spans="1:3" ht="32.25" x14ac:dyDescent="0.25">
      <c r="A11" s="122" t="s">
        <v>29</v>
      </c>
      <c r="B11" s="123" t="s">
        <v>150</v>
      </c>
      <c r="C11" s="36">
        <f>C9*C10</f>
        <v>299.40000000000003</v>
      </c>
    </row>
    <row r="12" spans="1:3" ht="30" x14ac:dyDescent="0.25">
      <c r="A12" s="122" t="s">
        <v>30</v>
      </c>
      <c r="B12" s="123" t="s">
        <v>118</v>
      </c>
      <c r="C12" s="36">
        <v>300</v>
      </c>
    </row>
    <row r="13" spans="1:3" ht="15.75" x14ac:dyDescent="0.25">
      <c r="A13" s="171" t="s">
        <v>134</v>
      </c>
      <c r="B13" s="172"/>
      <c r="C13" s="173"/>
    </row>
    <row r="14" spans="1:3" x14ac:dyDescent="0.25">
      <c r="A14" s="124" t="s">
        <v>31</v>
      </c>
      <c r="B14" s="125" t="s">
        <v>98</v>
      </c>
      <c r="C14" s="38">
        <v>75</v>
      </c>
    </row>
    <row r="15" spans="1:3" ht="32.25" x14ac:dyDescent="0.25">
      <c r="A15" s="122" t="s">
        <v>32</v>
      </c>
      <c r="B15" s="123" t="s">
        <v>119</v>
      </c>
      <c r="C15" s="36">
        <f>C11-C14</f>
        <v>224.40000000000003</v>
      </c>
    </row>
    <row r="16" spans="1:3" ht="30" x14ac:dyDescent="0.25">
      <c r="A16" s="122" t="s">
        <v>33</v>
      </c>
      <c r="B16" s="130" t="s">
        <v>121</v>
      </c>
      <c r="C16" s="36">
        <f>C15*0.5</f>
        <v>112.20000000000002</v>
      </c>
    </row>
    <row r="17" spans="1:3" ht="30" x14ac:dyDescent="0.25">
      <c r="A17" s="122" t="s">
        <v>34</v>
      </c>
      <c r="B17" s="123" t="s">
        <v>123</v>
      </c>
      <c r="C17" s="36">
        <f>C14+C16</f>
        <v>187.20000000000002</v>
      </c>
    </row>
    <row r="18" spans="1:3" ht="30" x14ac:dyDescent="0.25">
      <c r="A18" s="122" t="s">
        <v>35</v>
      </c>
      <c r="B18" s="123" t="s">
        <v>122</v>
      </c>
      <c r="C18" s="36">
        <v>185</v>
      </c>
    </row>
    <row r="19" spans="1:3" ht="15.75" x14ac:dyDescent="0.25">
      <c r="A19" s="171" t="s">
        <v>133</v>
      </c>
      <c r="B19" s="172"/>
      <c r="C19" s="173"/>
    </row>
    <row r="20" spans="1:3" ht="30" x14ac:dyDescent="0.25">
      <c r="A20" s="126" t="s">
        <v>36</v>
      </c>
      <c r="B20" s="127" t="s">
        <v>156</v>
      </c>
      <c r="C20" s="59">
        <f>MIN(C12,C18)</f>
        <v>185</v>
      </c>
    </row>
    <row r="21" spans="1:3" ht="63.6" customHeight="1" x14ac:dyDescent="0.25">
      <c r="A21" s="189" t="s">
        <v>275</v>
      </c>
      <c r="B21" s="189"/>
      <c r="C21" s="189"/>
    </row>
    <row r="22" spans="1:3" ht="48.6" customHeight="1" x14ac:dyDescent="0.25">
      <c r="A22" s="218" t="s">
        <v>151</v>
      </c>
      <c r="B22" s="218"/>
      <c r="C22" s="218"/>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0642-5BD4-4BEC-93DE-536A0FAA0911}">
  <dimension ref="A1:C22"/>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399999999999999" customHeight="1" x14ac:dyDescent="0.25">
      <c r="A1" s="217" t="s">
        <v>253</v>
      </c>
      <c r="B1" s="217"/>
      <c r="C1" s="217"/>
    </row>
    <row r="2" spans="1:3" ht="30" x14ac:dyDescent="0.25">
      <c r="A2" s="121" t="s">
        <v>23</v>
      </c>
      <c r="B2" s="133" t="s">
        <v>21</v>
      </c>
      <c r="C2" s="129" t="s">
        <v>182</v>
      </c>
    </row>
    <row r="3" spans="1:3" x14ac:dyDescent="0.25">
      <c r="A3" s="146" t="s">
        <v>27</v>
      </c>
      <c r="B3" s="152" t="s">
        <v>180</v>
      </c>
      <c r="C3" s="153">
        <v>1794</v>
      </c>
    </row>
    <row r="4" spans="1:3" x14ac:dyDescent="0.25">
      <c r="A4" s="143" t="s">
        <v>28</v>
      </c>
      <c r="B4" s="149" t="s">
        <v>19</v>
      </c>
      <c r="C4" s="151">
        <v>2727</v>
      </c>
    </row>
    <row r="5" spans="1:3" x14ac:dyDescent="0.25">
      <c r="A5" s="51"/>
      <c r="B5" s="51"/>
      <c r="C5" s="51"/>
    </row>
    <row r="6" spans="1:3" ht="18.75" x14ac:dyDescent="0.25">
      <c r="A6" s="208" t="s">
        <v>252</v>
      </c>
      <c r="B6" s="209"/>
      <c r="C6" s="210"/>
    </row>
    <row r="7" spans="1:3" ht="18.75" x14ac:dyDescent="0.25">
      <c r="A7" s="121" t="s">
        <v>23</v>
      </c>
      <c r="B7" s="121" t="s">
        <v>24</v>
      </c>
      <c r="C7" s="121" t="s">
        <v>177</v>
      </c>
    </row>
    <row r="8" spans="1:3" ht="15.75" x14ac:dyDescent="0.25">
      <c r="A8" s="171" t="s">
        <v>135</v>
      </c>
      <c r="B8" s="172"/>
      <c r="C8" s="174"/>
    </row>
    <row r="9" spans="1:3" ht="32.25" x14ac:dyDescent="0.25">
      <c r="A9" s="122" t="s">
        <v>27</v>
      </c>
      <c r="B9" s="167" t="s">
        <v>249</v>
      </c>
      <c r="C9" s="60">
        <f>MIN(C3,C4)</f>
        <v>1794</v>
      </c>
    </row>
    <row r="10" spans="1:3" x14ac:dyDescent="0.25">
      <c r="A10" s="122" t="s">
        <v>28</v>
      </c>
      <c r="B10" s="123" t="s">
        <v>116</v>
      </c>
      <c r="C10" s="35">
        <v>0.2</v>
      </c>
    </row>
    <row r="11" spans="1:3" ht="32.25" x14ac:dyDescent="0.25">
      <c r="A11" s="122" t="s">
        <v>29</v>
      </c>
      <c r="B11" s="123" t="s">
        <v>150</v>
      </c>
      <c r="C11" s="36">
        <f>C9*C10</f>
        <v>358.8</v>
      </c>
    </row>
    <row r="12" spans="1:3" ht="30" x14ac:dyDescent="0.25">
      <c r="A12" s="122" t="s">
        <v>30</v>
      </c>
      <c r="B12" s="123" t="s">
        <v>118</v>
      </c>
      <c r="C12" s="36">
        <v>360</v>
      </c>
    </row>
    <row r="13" spans="1:3" ht="15.75" x14ac:dyDescent="0.25">
      <c r="A13" s="171" t="s">
        <v>134</v>
      </c>
      <c r="B13" s="172"/>
      <c r="C13" s="173"/>
    </row>
    <row r="14" spans="1:3" x14ac:dyDescent="0.25">
      <c r="A14" s="124" t="s">
        <v>31</v>
      </c>
      <c r="B14" s="125" t="s">
        <v>98</v>
      </c>
      <c r="C14" s="38">
        <v>50</v>
      </c>
    </row>
    <row r="15" spans="1:3" ht="32.25" x14ac:dyDescent="0.25">
      <c r="A15" s="122" t="s">
        <v>32</v>
      </c>
      <c r="B15" s="123" t="s">
        <v>119</v>
      </c>
      <c r="C15" s="36">
        <f>C11-C14</f>
        <v>308.8</v>
      </c>
    </row>
    <row r="16" spans="1:3" ht="30" x14ac:dyDescent="0.25">
      <c r="A16" s="122" t="s">
        <v>33</v>
      </c>
      <c r="B16" s="130" t="s">
        <v>121</v>
      </c>
      <c r="C16" s="36">
        <f>C15*0.5</f>
        <v>154.4</v>
      </c>
    </row>
    <row r="17" spans="1:3" ht="30" x14ac:dyDescent="0.25">
      <c r="A17" s="122" t="s">
        <v>34</v>
      </c>
      <c r="B17" s="123" t="s">
        <v>123</v>
      </c>
      <c r="C17" s="36">
        <f>C14+C16</f>
        <v>204.4</v>
      </c>
    </row>
    <row r="18" spans="1:3" ht="30" x14ac:dyDescent="0.25">
      <c r="A18" s="122" t="s">
        <v>35</v>
      </c>
      <c r="B18" s="123" t="s">
        <v>122</v>
      </c>
      <c r="C18" s="36">
        <v>205</v>
      </c>
    </row>
    <row r="19" spans="1:3" ht="15.75" x14ac:dyDescent="0.25">
      <c r="A19" s="171" t="s">
        <v>133</v>
      </c>
      <c r="B19" s="172"/>
      <c r="C19" s="173"/>
    </row>
    <row r="20" spans="1:3" ht="30" x14ac:dyDescent="0.25">
      <c r="A20" s="126" t="s">
        <v>36</v>
      </c>
      <c r="B20" s="127" t="s">
        <v>156</v>
      </c>
      <c r="C20" s="59">
        <f>MIN(C12,C18)</f>
        <v>205</v>
      </c>
    </row>
    <row r="21" spans="1:3" ht="61.5" customHeight="1" x14ac:dyDescent="0.25">
      <c r="A21" s="189" t="s">
        <v>276</v>
      </c>
      <c r="B21" s="189"/>
      <c r="C21" s="189"/>
    </row>
    <row r="22" spans="1:3" ht="45" customHeight="1" x14ac:dyDescent="0.25">
      <c r="A22" s="218" t="s">
        <v>212</v>
      </c>
      <c r="B22" s="218"/>
      <c r="C22" s="21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1FA90-8C20-4016-926B-9C8AFF85EA86}">
  <dimension ref="A1:E36"/>
  <sheetViews>
    <sheetView zoomScaleNormal="100" zoomScaleSheetLayoutView="110" workbookViewId="0"/>
  </sheetViews>
  <sheetFormatPr defaultColWidth="8.7109375" defaultRowHeight="15" x14ac:dyDescent="0.25"/>
  <cols>
    <col min="1" max="1" width="13.42578125" style="1" bestFit="1" customWidth="1"/>
    <col min="2" max="2" width="78" style="1" customWidth="1"/>
    <col min="3" max="3" width="19.140625" style="1" bestFit="1" customWidth="1"/>
    <col min="4" max="5" width="9.85546875" style="1" bestFit="1" customWidth="1"/>
    <col min="6" max="8" width="11.7109375" style="1" customWidth="1"/>
    <col min="9" max="9" width="11.140625" style="1" customWidth="1"/>
    <col min="10" max="12" width="11.5703125" style="1" customWidth="1"/>
    <col min="13" max="15" width="10.85546875" style="1" customWidth="1"/>
    <col min="16" max="16384" width="8.7109375" style="1"/>
  </cols>
  <sheetData>
    <row r="1" spans="1:5" ht="39.6" customHeight="1" x14ac:dyDescent="0.25">
      <c r="A1" s="178" t="s">
        <v>232</v>
      </c>
      <c r="B1" s="178"/>
      <c r="C1" s="178"/>
    </row>
    <row r="2" spans="1:5" ht="30" x14ac:dyDescent="0.25">
      <c r="A2" s="94" t="s">
        <v>23</v>
      </c>
      <c r="B2" s="95" t="s">
        <v>24</v>
      </c>
      <c r="C2" s="95" t="s">
        <v>83</v>
      </c>
    </row>
    <row r="3" spans="1:5" ht="17.25" x14ac:dyDescent="0.25">
      <c r="A3" s="163" t="s">
        <v>27</v>
      </c>
      <c r="B3" s="164" t="s">
        <v>215</v>
      </c>
      <c r="C3" s="101">
        <v>1628</v>
      </c>
    </row>
    <row r="4" spans="1:5" ht="17.25" x14ac:dyDescent="0.25">
      <c r="A4" s="160" t="s">
        <v>28</v>
      </c>
      <c r="B4" s="159" t="s">
        <v>216</v>
      </c>
      <c r="C4" s="63">
        <v>97</v>
      </c>
    </row>
    <row r="5" spans="1:5" ht="17.25" x14ac:dyDescent="0.25">
      <c r="A5" s="160" t="s">
        <v>29</v>
      </c>
      <c r="B5" s="159" t="s">
        <v>218</v>
      </c>
      <c r="C5" s="63">
        <v>62</v>
      </c>
    </row>
    <row r="6" spans="1:5" ht="17.25" x14ac:dyDescent="0.25">
      <c r="A6" s="160" t="s">
        <v>30</v>
      </c>
      <c r="B6" s="159" t="s">
        <v>217</v>
      </c>
      <c r="C6" s="63">
        <v>30</v>
      </c>
    </row>
    <row r="7" spans="1:5" ht="17.25" x14ac:dyDescent="0.25">
      <c r="A7" s="160" t="s">
        <v>31</v>
      </c>
      <c r="B7" s="159" t="s">
        <v>219</v>
      </c>
      <c r="C7" s="63">
        <v>27</v>
      </c>
    </row>
    <row r="8" spans="1:5" ht="17.25" x14ac:dyDescent="0.25">
      <c r="A8" s="160" t="s">
        <v>32</v>
      </c>
      <c r="B8" s="159" t="s">
        <v>220</v>
      </c>
      <c r="C8" s="63">
        <v>24</v>
      </c>
    </row>
    <row r="9" spans="1:5" ht="17.25" x14ac:dyDescent="0.25">
      <c r="A9" s="161" t="s">
        <v>33</v>
      </c>
      <c r="B9" s="162" t="s">
        <v>221</v>
      </c>
      <c r="C9" s="64">
        <v>23</v>
      </c>
    </row>
    <row r="10" spans="1:5" ht="30.6" customHeight="1" x14ac:dyDescent="0.25">
      <c r="A10" s="179" t="s">
        <v>255</v>
      </c>
      <c r="B10" s="179"/>
      <c r="C10" s="179"/>
    </row>
    <row r="11" spans="1:5" ht="15" customHeight="1" x14ac:dyDescent="0.25">
      <c r="A11" s="190" t="s">
        <v>222</v>
      </c>
      <c r="B11" s="190"/>
      <c r="C11" s="190"/>
    </row>
    <row r="12" spans="1:5" x14ac:dyDescent="0.25">
      <c r="A12" s="10"/>
      <c r="B12" s="10"/>
      <c r="C12" s="10"/>
    </row>
    <row r="13" spans="1:5" ht="18.399999999999999" customHeight="1" x14ac:dyDescent="0.25">
      <c r="A13" s="191" t="s">
        <v>67</v>
      </c>
      <c r="B13" s="192"/>
      <c r="C13" s="192"/>
      <c r="D13" s="192"/>
      <c r="E13" s="193"/>
    </row>
    <row r="14" spans="1:5" ht="30" x14ac:dyDescent="0.25">
      <c r="A14" s="110" t="s">
        <v>23</v>
      </c>
      <c r="B14" s="111" t="s">
        <v>24</v>
      </c>
      <c r="C14" s="94" t="s">
        <v>53</v>
      </c>
      <c r="D14" s="94" t="s">
        <v>54</v>
      </c>
      <c r="E14" s="94" t="s">
        <v>55</v>
      </c>
    </row>
    <row r="15" spans="1:5" x14ac:dyDescent="0.25">
      <c r="A15" s="98" t="s">
        <v>27</v>
      </c>
      <c r="B15" s="103" t="s">
        <v>56</v>
      </c>
      <c r="C15" s="182">
        <f>C3</f>
        <v>1628</v>
      </c>
      <c r="D15" s="183"/>
      <c r="E15" s="184"/>
    </row>
    <row r="16" spans="1:5" ht="45" x14ac:dyDescent="0.25">
      <c r="A16" s="98" t="s">
        <v>28</v>
      </c>
      <c r="B16" s="104" t="s">
        <v>97</v>
      </c>
      <c r="C16" s="11">
        <f>SUM(C4:C8)+(C9*3)</f>
        <v>309</v>
      </c>
      <c r="D16" s="11">
        <f>SUM(C4:C8)+(C9*10)</f>
        <v>470</v>
      </c>
      <c r="E16" s="26">
        <f>SUM(C4:C8)+(C9*55)</f>
        <v>1505</v>
      </c>
    </row>
    <row r="17" spans="1:5" ht="30" x14ac:dyDescent="0.25">
      <c r="A17" s="105" t="s">
        <v>29</v>
      </c>
      <c r="B17" s="106" t="s">
        <v>85</v>
      </c>
      <c r="C17" s="11">
        <f>C15+C16</f>
        <v>1937</v>
      </c>
      <c r="D17" s="11">
        <f>C15+D16</f>
        <v>2098</v>
      </c>
      <c r="E17" s="27">
        <f>C15+E16</f>
        <v>3133</v>
      </c>
    </row>
    <row r="18" spans="1:5" ht="30" x14ac:dyDescent="0.25">
      <c r="A18" s="105" t="s">
        <v>30</v>
      </c>
      <c r="B18" s="106" t="s">
        <v>84</v>
      </c>
      <c r="C18" s="188">
        <f>'MOOP Limits'!D7</f>
        <v>8850</v>
      </c>
      <c r="D18" s="180"/>
      <c r="E18" s="181"/>
    </row>
    <row r="19" spans="1:5" ht="30" x14ac:dyDescent="0.25">
      <c r="A19" s="107" t="s">
        <v>31</v>
      </c>
      <c r="B19" s="106" t="s">
        <v>158</v>
      </c>
      <c r="C19" s="78">
        <f>MIN(C17, C18)</f>
        <v>1937</v>
      </c>
      <c r="D19" s="78">
        <f t="shared" ref="D19:E19" si="0">MIN(D17, D18)</f>
        <v>2098</v>
      </c>
      <c r="E19" s="79">
        <f t="shared" si="0"/>
        <v>3133</v>
      </c>
    </row>
    <row r="20" spans="1:5" ht="30" x14ac:dyDescent="0.25">
      <c r="A20" s="108" t="s">
        <v>32</v>
      </c>
      <c r="B20" s="109" t="s">
        <v>90</v>
      </c>
      <c r="C20" s="55">
        <v>1937</v>
      </c>
      <c r="D20" s="55">
        <v>2098</v>
      </c>
      <c r="E20" s="55">
        <v>3133</v>
      </c>
    </row>
    <row r="22" spans="1:5" ht="18.399999999999999" customHeight="1" x14ac:dyDescent="0.25">
      <c r="A22" s="191" t="s">
        <v>68</v>
      </c>
      <c r="B22" s="192"/>
      <c r="C22" s="192"/>
      <c r="D22" s="192"/>
      <c r="E22" s="193"/>
    </row>
    <row r="23" spans="1:5" ht="30" x14ac:dyDescent="0.25">
      <c r="A23" s="110" t="s">
        <v>23</v>
      </c>
      <c r="B23" s="111" t="s">
        <v>24</v>
      </c>
      <c r="C23" s="110" t="s">
        <v>53</v>
      </c>
      <c r="D23" s="110" t="s">
        <v>54</v>
      </c>
      <c r="E23" s="110" t="s">
        <v>55</v>
      </c>
    </row>
    <row r="24" spans="1:5" ht="30" x14ac:dyDescent="0.25">
      <c r="A24" s="98" t="s">
        <v>27</v>
      </c>
      <c r="B24" s="103" t="s">
        <v>92</v>
      </c>
      <c r="C24" s="11">
        <f>C17*1.25</f>
        <v>2421.25</v>
      </c>
      <c r="D24" s="11">
        <f>D17*1.25</f>
        <v>2622.5</v>
      </c>
      <c r="E24" s="26">
        <f>E17*1.25</f>
        <v>3916.25</v>
      </c>
    </row>
    <row r="25" spans="1:5" ht="30" x14ac:dyDescent="0.25">
      <c r="A25" s="105" t="s">
        <v>28</v>
      </c>
      <c r="B25" s="106" t="s">
        <v>93</v>
      </c>
      <c r="C25" s="188">
        <f>'MOOP Limits'!C7</f>
        <v>3850</v>
      </c>
      <c r="D25" s="180"/>
      <c r="E25" s="181"/>
    </row>
    <row r="26" spans="1:5" ht="30" x14ac:dyDescent="0.25">
      <c r="A26" s="107" t="s">
        <v>29</v>
      </c>
      <c r="B26" s="106" t="s">
        <v>159</v>
      </c>
      <c r="C26" s="12">
        <f>MIN(C24, C25)</f>
        <v>2421.25</v>
      </c>
      <c r="D26" s="12">
        <f>MIN(D24, C25)</f>
        <v>2622.5</v>
      </c>
      <c r="E26" s="61">
        <f>MIN(E24,C25)</f>
        <v>3850</v>
      </c>
    </row>
    <row r="27" spans="1:5" ht="30" x14ac:dyDescent="0.25">
      <c r="A27" s="108" t="s">
        <v>30</v>
      </c>
      <c r="B27" s="109" t="s">
        <v>91</v>
      </c>
      <c r="C27" s="54">
        <v>2421</v>
      </c>
      <c r="D27" s="54">
        <v>2622</v>
      </c>
      <c r="E27" s="54">
        <v>3850</v>
      </c>
    </row>
    <row r="29" spans="1:5" ht="18.399999999999999" customHeight="1" x14ac:dyDescent="0.25">
      <c r="A29" s="191" t="s">
        <v>69</v>
      </c>
      <c r="B29" s="192"/>
      <c r="C29" s="192"/>
      <c r="D29" s="192"/>
      <c r="E29" s="193"/>
    </row>
    <row r="30" spans="1:5" ht="30" x14ac:dyDescent="0.25">
      <c r="A30" s="114" t="s">
        <v>23</v>
      </c>
      <c r="B30" s="115" t="s">
        <v>24</v>
      </c>
      <c r="C30" s="98" t="s">
        <v>53</v>
      </c>
      <c r="D30" s="98" t="s">
        <v>54</v>
      </c>
      <c r="E30" s="98" t="s">
        <v>55</v>
      </c>
    </row>
    <row r="31" spans="1:5" ht="30" x14ac:dyDescent="0.25">
      <c r="A31" s="98" t="s">
        <v>27</v>
      </c>
      <c r="B31" s="103" t="s">
        <v>57</v>
      </c>
      <c r="C31" s="28">
        <f>C19</f>
        <v>1937</v>
      </c>
      <c r="D31" s="13">
        <f>D19</f>
        <v>2098</v>
      </c>
      <c r="E31" s="29">
        <f>E19</f>
        <v>3133</v>
      </c>
    </row>
    <row r="32" spans="1:5" ht="30" x14ac:dyDescent="0.25">
      <c r="A32" s="98" t="s">
        <v>28</v>
      </c>
      <c r="B32" s="106" t="s">
        <v>58</v>
      </c>
      <c r="C32" s="11">
        <f>C26</f>
        <v>2421.25</v>
      </c>
      <c r="D32" s="11">
        <f>D26</f>
        <v>2622.5</v>
      </c>
      <c r="E32" s="26">
        <f>E26</f>
        <v>3850</v>
      </c>
    </row>
    <row r="33" spans="1:5" ht="45" x14ac:dyDescent="0.25">
      <c r="A33" s="98" t="s">
        <v>29</v>
      </c>
      <c r="B33" s="97" t="s">
        <v>95</v>
      </c>
      <c r="C33" s="31">
        <f>((C32-C31)/2)+C31</f>
        <v>2179.125</v>
      </c>
      <c r="D33" s="11">
        <f>((D32-D31)/2)+D31</f>
        <v>2360.25</v>
      </c>
      <c r="E33" s="27">
        <f>((E32-E31)/2)+E31</f>
        <v>3491.5</v>
      </c>
    </row>
    <row r="34" spans="1:5" ht="30" x14ac:dyDescent="0.25">
      <c r="A34" s="105" t="s">
        <v>30</v>
      </c>
      <c r="B34" s="97" t="s">
        <v>94</v>
      </c>
      <c r="C34" s="188">
        <f>'MOOP Limits'!C17</f>
        <v>6350</v>
      </c>
      <c r="D34" s="180"/>
      <c r="E34" s="181"/>
    </row>
    <row r="35" spans="1:5" ht="30" x14ac:dyDescent="0.25">
      <c r="A35" s="116" t="s">
        <v>31</v>
      </c>
      <c r="B35" s="100" t="s">
        <v>160</v>
      </c>
      <c r="C35" s="30">
        <f>MIN(C33,C34)</f>
        <v>2179.125</v>
      </c>
      <c r="D35" s="30">
        <f>MIN(D33,C34)</f>
        <v>2360.25</v>
      </c>
      <c r="E35" s="32">
        <f>MIN(E33,C34)</f>
        <v>3491.5</v>
      </c>
    </row>
    <row r="36" spans="1:5" ht="30" x14ac:dyDescent="0.25">
      <c r="A36" s="117" t="s">
        <v>32</v>
      </c>
      <c r="B36" s="118" t="s">
        <v>90</v>
      </c>
      <c r="C36" s="56">
        <v>2179</v>
      </c>
      <c r="D36" s="56">
        <v>2360</v>
      </c>
      <c r="E36" s="56">
        <v>3491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
  <sheetViews>
    <sheetView zoomScaleNormal="100" workbookViewId="0"/>
  </sheetViews>
  <sheetFormatPr defaultColWidth="8.7109375" defaultRowHeight="15" x14ac:dyDescent="0.25"/>
  <cols>
    <col min="1" max="1" width="33.85546875" style="9" customWidth="1"/>
    <col min="2" max="2" width="32.28515625" style="9" customWidth="1"/>
    <col min="3" max="3" width="33.5703125" style="9" customWidth="1"/>
    <col min="4" max="4" width="31.28515625" style="9" customWidth="1"/>
    <col min="5" max="5" width="18" style="9" bestFit="1" customWidth="1"/>
    <col min="6" max="6" width="10.85546875" style="9" customWidth="1"/>
    <col min="7" max="9" width="11.140625" style="9" customWidth="1"/>
    <col min="10" max="12" width="11.5703125" style="9" customWidth="1"/>
    <col min="13" max="15" width="10.85546875" style="9" customWidth="1"/>
    <col min="16" max="16384" width="8.7109375" style="9"/>
  </cols>
  <sheetData>
    <row r="1" spans="1:4" ht="18.600000000000001" customHeight="1" x14ac:dyDescent="0.25">
      <c r="A1" s="175" t="s">
        <v>200</v>
      </c>
      <c r="B1" s="175"/>
      <c r="C1" s="175"/>
      <c r="D1" s="175"/>
    </row>
    <row r="2" spans="1:4" x14ac:dyDescent="0.25">
      <c r="A2" s="14" t="s">
        <v>24</v>
      </c>
      <c r="B2" s="14" t="s">
        <v>4</v>
      </c>
      <c r="C2" s="14" t="s">
        <v>3</v>
      </c>
      <c r="D2" s="14" t="s">
        <v>2</v>
      </c>
    </row>
    <row r="3" spans="1:4" ht="30" x14ac:dyDescent="0.25">
      <c r="A3" s="15" t="s">
        <v>71</v>
      </c>
      <c r="B3" s="87" t="s">
        <v>201</v>
      </c>
      <c r="C3" s="87" t="s">
        <v>202</v>
      </c>
      <c r="D3" s="87" t="s">
        <v>203</v>
      </c>
    </row>
    <row r="6" spans="1:4" ht="18.399999999999999" customHeight="1" x14ac:dyDescent="0.25">
      <c r="A6" s="175" t="s">
        <v>204</v>
      </c>
      <c r="B6" s="175"/>
      <c r="C6" s="175"/>
    </row>
    <row r="7" spans="1:4" x14ac:dyDescent="0.25">
      <c r="A7" s="14" t="s">
        <v>23</v>
      </c>
      <c r="B7" s="14" t="s">
        <v>24</v>
      </c>
      <c r="C7" s="14" t="s">
        <v>70</v>
      </c>
    </row>
    <row r="8" spans="1:4" ht="30" x14ac:dyDescent="0.25">
      <c r="A8" s="17" t="s">
        <v>27</v>
      </c>
      <c r="B8" s="165" t="s">
        <v>214</v>
      </c>
      <c r="C8" s="119">
        <v>1628</v>
      </c>
    </row>
    <row r="9" spans="1:4" ht="60" x14ac:dyDescent="0.25">
      <c r="A9" s="18" t="s">
        <v>28</v>
      </c>
      <c r="B9" s="19" t="s">
        <v>100</v>
      </c>
      <c r="C9" s="84">
        <f>C8*(1/8)</f>
        <v>203.5</v>
      </c>
    </row>
    <row r="10" spans="1:4" ht="30" x14ac:dyDescent="0.25">
      <c r="A10" s="57" t="s">
        <v>29</v>
      </c>
      <c r="B10" s="58" t="s">
        <v>72</v>
      </c>
      <c r="C10" s="120" t="s">
        <v>205</v>
      </c>
    </row>
    <row r="11" spans="1:4" ht="29.45" customHeight="1" x14ac:dyDescent="0.25">
      <c r="A11" s="194" t="s">
        <v>256</v>
      </c>
      <c r="B11" s="194"/>
      <c r="C11" s="19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1"/>
  <dimension ref="A1:Z30"/>
  <sheetViews>
    <sheetView zoomScaleNormal="100" workbookViewId="0"/>
  </sheetViews>
  <sheetFormatPr defaultRowHeight="15" x14ac:dyDescent="0.25"/>
  <cols>
    <col min="1" max="1" width="16.85546875" bestFit="1" customWidth="1"/>
    <col min="2" max="2" width="96.140625" customWidth="1"/>
    <col min="3" max="3" width="15.42578125" bestFit="1" customWidth="1"/>
    <col min="4" max="4" width="23" bestFit="1" customWidth="1"/>
    <col min="5" max="5" width="21" bestFit="1" customWidth="1"/>
    <col min="6" max="6" width="11.7109375" customWidth="1"/>
    <col min="7" max="7" width="18.28515625" bestFit="1" customWidth="1"/>
    <col min="8" max="8" width="12" bestFit="1" customWidth="1"/>
    <col min="9" max="9" width="13.42578125" bestFit="1" customWidth="1"/>
    <col min="10" max="10" width="153.140625" bestFit="1" customWidth="1"/>
    <col min="11" max="11" width="15.42578125" bestFit="1" customWidth="1"/>
    <col min="12" max="12" width="10.5703125" bestFit="1" customWidth="1"/>
    <col min="13" max="13" width="12.7109375" bestFit="1" customWidth="1"/>
    <col min="14" max="14" width="10.5703125" bestFit="1" customWidth="1"/>
    <col min="15" max="15" width="12.7109375" bestFit="1" customWidth="1"/>
    <col min="16" max="19" width="13.28515625" customWidth="1"/>
    <col min="20" max="20" width="19.5703125" customWidth="1"/>
    <col min="21" max="21" width="10.42578125" customWidth="1"/>
    <col min="22" max="22" width="10.140625" bestFit="1" customWidth="1"/>
    <col min="23" max="23" width="12.140625" bestFit="1" customWidth="1"/>
    <col min="24" max="24" width="15.85546875" customWidth="1"/>
    <col min="26" max="26" width="18.85546875" customWidth="1"/>
    <col min="27" max="27" width="6.5703125" customWidth="1"/>
    <col min="28" max="28" width="10.140625" bestFit="1" customWidth="1"/>
    <col min="29" max="29" width="12.140625" bestFit="1" customWidth="1"/>
    <col min="32" max="32" width="15.42578125" bestFit="1" customWidth="1"/>
    <col min="33" max="33" width="7" bestFit="1" customWidth="1"/>
    <col min="34" max="34" width="11.7109375" customWidth="1"/>
  </cols>
  <sheetData>
    <row r="1" spans="1:26" ht="18.75" x14ac:dyDescent="0.25">
      <c r="A1" s="195" t="s">
        <v>108</v>
      </c>
      <c r="B1" s="196"/>
      <c r="C1" s="196"/>
      <c r="D1" s="196"/>
      <c r="E1" s="196"/>
      <c r="T1" s="4"/>
      <c r="V1" s="4"/>
      <c r="Z1" s="4"/>
    </row>
    <row r="2" spans="1:26" ht="18.75" x14ac:dyDescent="0.25">
      <c r="A2" s="121" t="s">
        <v>23</v>
      </c>
      <c r="B2" s="121" t="s">
        <v>24</v>
      </c>
      <c r="C2" s="121" t="s">
        <v>4</v>
      </c>
      <c r="D2" s="121" t="s">
        <v>3</v>
      </c>
      <c r="E2" s="121" t="s">
        <v>2</v>
      </c>
    </row>
    <row r="3" spans="1:26" ht="15.75" x14ac:dyDescent="0.25">
      <c r="A3" s="170" t="s">
        <v>135</v>
      </c>
      <c r="B3" s="170"/>
      <c r="C3" s="200"/>
      <c r="D3" s="200"/>
      <c r="E3" s="200"/>
    </row>
    <row r="4" spans="1:26" ht="17.25" x14ac:dyDescent="0.25">
      <c r="A4" s="122" t="s">
        <v>27</v>
      </c>
      <c r="B4" s="166" t="s">
        <v>233</v>
      </c>
      <c r="C4" s="197">
        <v>77</v>
      </c>
      <c r="D4" s="197"/>
      <c r="E4" s="197"/>
    </row>
    <row r="5" spans="1:26" x14ac:dyDescent="0.25">
      <c r="A5" s="122" t="s">
        <v>28</v>
      </c>
      <c r="B5" s="123" t="s">
        <v>101</v>
      </c>
      <c r="C5" s="35">
        <v>0.5</v>
      </c>
      <c r="D5" s="35">
        <v>0.45</v>
      </c>
      <c r="E5" s="35">
        <v>0.4</v>
      </c>
      <c r="I5" s="2"/>
      <c r="J5" s="2"/>
      <c r="K5" s="3"/>
    </row>
    <row r="6" spans="1:26" ht="30" x14ac:dyDescent="0.25">
      <c r="A6" s="122" t="s">
        <v>29</v>
      </c>
      <c r="B6" s="123" t="s">
        <v>105</v>
      </c>
      <c r="C6" s="36">
        <f>C4*C5</f>
        <v>38.5</v>
      </c>
      <c r="D6" s="36">
        <f>C4*D5</f>
        <v>34.65</v>
      </c>
      <c r="E6" s="36">
        <f>C4*E5</f>
        <v>30.8</v>
      </c>
    </row>
    <row r="7" spans="1:26" ht="30" x14ac:dyDescent="0.25">
      <c r="A7" s="122" t="s">
        <v>30</v>
      </c>
      <c r="B7" s="123" t="s">
        <v>106</v>
      </c>
      <c r="C7" s="36">
        <v>40</v>
      </c>
      <c r="D7" s="36">
        <v>35</v>
      </c>
      <c r="E7" s="36">
        <v>30</v>
      </c>
    </row>
    <row r="8" spans="1:26" ht="15.75" x14ac:dyDescent="0.25">
      <c r="A8" s="170" t="s">
        <v>134</v>
      </c>
      <c r="B8" s="170"/>
      <c r="C8" s="200"/>
      <c r="D8" s="200"/>
      <c r="E8" s="200"/>
    </row>
    <row r="9" spans="1:26" x14ac:dyDescent="0.25">
      <c r="A9" s="124" t="s">
        <v>31</v>
      </c>
      <c r="B9" s="125" t="s">
        <v>98</v>
      </c>
      <c r="C9" s="38">
        <v>50</v>
      </c>
      <c r="D9" s="37" t="s">
        <v>1</v>
      </c>
      <c r="E9" s="38">
        <v>50</v>
      </c>
    </row>
    <row r="10" spans="1:26" x14ac:dyDescent="0.25">
      <c r="A10" s="122" t="s">
        <v>32</v>
      </c>
      <c r="B10" s="123" t="s">
        <v>99</v>
      </c>
      <c r="C10" s="35">
        <v>0.5</v>
      </c>
      <c r="D10" s="35">
        <v>0.4</v>
      </c>
      <c r="E10" s="35">
        <v>0.3</v>
      </c>
    </row>
    <row r="11" spans="1:26" ht="30" x14ac:dyDescent="0.25">
      <c r="A11" s="122" t="s">
        <v>33</v>
      </c>
      <c r="B11" s="123" t="s">
        <v>107</v>
      </c>
      <c r="C11" s="36">
        <f>C4*C10</f>
        <v>38.5</v>
      </c>
      <c r="D11" s="36">
        <f>C4*D10</f>
        <v>30.8</v>
      </c>
      <c r="E11" s="36">
        <f>C4*E10</f>
        <v>23.099999999999998</v>
      </c>
    </row>
    <row r="12" spans="1:26" ht="32.25" x14ac:dyDescent="0.25">
      <c r="A12" s="122" t="s">
        <v>34</v>
      </c>
      <c r="B12" s="123" t="s">
        <v>103</v>
      </c>
      <c r="C12" s="36">
        <f>C11-C9</f>
        <v>-11.5</v>
      </c>
      <c r="D12" s="36">
        <f>D11-E9</f>
        <v>-19.2</v>
      </c>
      <c r="E12" s="36">
        <f>E11-E9</f>
        <v>-26.900000000000002</v>
      </c>
    </row>
    <row r="13" spans="1:26" ht="30" x14ac:dyDescent="0.25">
      <c r="A13" s="122" t="s">
        <v>35</v>
      </c>
      <c r="B13" s="123" t="s">
        <v>120</v>
      </c>
      <c r="C13" s="36">
        <f>C12*0.5</f>
        <v>-5.75</v>
      </c>
      <c r="D13" s="36">
        <f>D12*0.5</f>
        <v>-9.6</v>
      </c>
      <c r="E13" s="36">
        <f>E12*0.5</f>
        <v>-13.450000000000001</v>
      </c>
    </row>
    <row r="14" spans="1:26" ht="32.25" x14ac:dyDescent="0.25">
      <c r="A14" s="122" t="s">
        <v>36</v>
      </c>
      <c r="B14" s="123" t="s">
        <v>104</v>
      </c>
      <c r="C14" s="36">
        <f>C9+C13</f>
        <v>44.25</v>
      </c>
      <c r="D14" s="36">
        <f>E9+D13</f>
        <v>40.4</v>
      </c>
      <c r="E14" s="36">
        <f>E9+E13</f>
        <v>36.549999999999997</v>
      </c>
    </row>
    <row r="15" spans="1:26" ht="30" x14ac:dyDescent="0.25">
      <c r="A15" s="122" t="s">
        <v>37</v>
      </c>
      <c r="B15" s="123" t="s">
        <v>102</v>
      </c>
      <c r="C15" s="36">
        <v>45</v>
      </c>
      <c r="D15" s="36">
        <v>40</v>
      </c>
      <c r="E15" s="36">
        <v>35</v>
      </c>
    </row>
    <row r="16" spans="1:26" ht="15.75" x14ac:dyDescent="0.25">
      <c r="A16" s="170" t="s">
        <v>133</v>
      </c>
      <c r="B16" s="170"/>
      <c r="C16" s="200"/>
      <c r="D16" s="200"/>
      <c r="E16" s="200"/>
    </row>
    <row r="17" spans="1:5" ht="30" x14ac:dyDescent="0.25">
      <c r="A17" s="126" t="s">
        <v>38</v>
      </c>
      <c r="B17" s="127" t="s">
        <v>157</v>
      </c>
      <c r="C17" s="59">
        <f>MIN(C7,C15)</f>
        <v>40</v>
      </c>
      <c r="D17" s="59">
        <f t="shared" ref="D17:E17" si="0">MIN(D7,D15)</f>
        <v>35</v>
      </c>
      <c r="E17" s="59">
        <f t="shared" si="0"/>
        <v>30</v>
      </c>
    </row>
    <row r="18" spans="1:5" ht="46.5" customHeight="1" x14ac:dyDescent="0.25">
      <c r="A18" s="198" t="s">
        <v>257</v>
      </c>
      <c r="B18" s="198"/>
      <c r="C18" s="198"/>
      <c r="D18" s="198"/>
      <c r="E18" s="198"/>
    </row>
    <row r="19" spans="1:5" ht="16.5" customHeight="1" x14ac:dyDescent="0.25">
      <c r="A19" s="199" t="s">
        <v>207</v>
      </c>
      <c r="B19" s="199"/>
      <c r="C19" s="199"/>
      <c r="D19" s="199"/>
      <c r="E19" s="199"/>
    </row>
    <row r="20" spans="1:5" x14ac:dyDescent="0.25">
      <c r="A20" s="34"/>
      <c r="B20" s="34"/>
      <c r="C20" s="34"/>
      <c r="D20" s="34"/>
      <c r="E20" s="34"/>
    </row>
    <row r="21" spans="1:5" x14ac:dyDescent="0.25">
      <c r="A21" s="34"/>
      <c r="B21" s="34" t="s">
        <v>0</v>
      </c>
      <c r="C21" s="34"/>
      <c r="D21" s="34"/>
      <c r="E21" s="34"/>
    </row>
    <row r="22" spans="1:5" x14ac:dyDescent="0.25">
      <c r="A22" s="34"/>
      <c r="B22" s="34"/>
      <c r="C22" s="34"/>
      <c r="D22" s="34"/>
      <c r="E22" s="34"/>
    </row>
    <row r="23" spans="1:5" x14ac:dyDescent="0.25">
      <c r="A23" s="34"/>
      <c r="B23" s="34"/>
      <c r="C23" s="34"/>
      <c r="D23" s="34"/>
      <c r="E23" s="34"/>
    </row>
    <row r="24" spans="1:5" x14ac:dyDescent="0.25">
      <c r="A24" s="34"/>
      <c r="B24" s="34"/>
      <c r="C24" s="34"/>
      <c r="D24" s="34"/>
      <c r="E24" s="34"/>
    </row>
    <row r="25" spans="1:5" x14ac:dyDescent="0.25">
      <c r="A25" s="34"/>
      <c r="B25" s="34"/>
      <c r="C25" s="34"/>
      <c r="D25" s="34"/>
      <c r="E25" s="34"/>
    </row>
    <row r="26" spans="1:5" x14ac:dyDescent="0.25">
      <c r="A26" s="34"/>
      <c r="B26" s="34"/>
      <c r="C26" s="34"/>
      <c r="D26" s="34"/>
      <c r="E26" s="34"/>
    </row>
    <row r="27" spans="1:5" x14ac:dyDescent="0.25">
      <c r="A27" s="34"/>
      <c r="B27" s="34"/>
      <c r="C27" s="34"/>
      <c r="D27" s="34"/>
      <c r="E27" s="34"/>
    </row>
    <row r="28" spans="1:5" x14ac:dyDescent="0.25">
      <c r="A28" s="34"/>
      <c r="B28" s="34"/>
      <c r="C28" s="34"/>
      <c r="D28" s="34"/>
      <c r="E28" s="34"/>
    </row>
    <row r="29" spans="1:5" x14ac:dyDescent="0.25">
      <c r="A29" s="34"/>
      <c r="B29" s="34"/>
      <c r="C29" s="34"/>
      <c r="D29" s="34"/>
      <c r="E29" s="34"/>
    </row>
    <row r="30" spans="1:5" x14ac:dyDescent="0.25">
      <c r="A30" s="34"/>
      <c r="B30" s="34"/>
      <c r="C30" s="34"/>
      <c r="D30" s="34"/>
      <c r="E30" s="3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20"/>
  <sheetViews>
    <sheetView zoomScaleNormal="100" workbookViewId="0"/>
  </sheetViews>
  <sheetFormatPr defaultRowHeight="15" x14ac:dyDescent="0.25"/>
  <cols>
    <col min="1" max="1" width="17.140625" bestFit="1" customWidth="1"/>
    <col min="2" max="2" width="81.85546875" customWidth="1"/>
    <col min="3" max="3" width="16.140625" bestFit="1" customWidth="1"/>
    <col min="4" max="4" width="22.85546875" bestFit="1" customWidth="1"/>
    <col min="5" max="5" width="21" bestFit="1" customWidth="1"/>
    <col min="6" max="6" width="6.5703125" customWidth="1"/>
    <col min="7" max="7" width="6.5703125" bestFit="1" customWidth="1"/>
    <col min="8" max="8" width="12.85546875" customWidth="1"/>
    <col min="9" max="9" width="18.28515625" bestFit="1" customWidth="1"/>
    <col min="10" max="10" width="12.140625" bestFit="1" customWidth="1"/>
    <col min="11" max="11" width="18.42578125" bestFit="1" customWidth="1"/>
    <col min="12" max="12" width="16.85546875" bestFit="1" customWidth="1"/>
    <col min="13" max="13" width="13.28515625" customWidth="1"/>
    <col min="14" max="15" width="24.140625" customWidth="1"/>
    <col min="16" max="21" width="13.28515625" customWidth="1"/>
    <col min="22" max="22" width="19.5703125" customWidth="1"/>
    <col min="23" max="23" width="10.42578125" customWidth="1"/>
    <col min="24" max="24" width="10.140625" bestFit="1" customWidth="1"/>
    <col min="25" max="25" width="12.140625" bestFit="1" customWidth="1"/>
    <col min="26" max="26" width="15.85546875" customWidth="1"/>
    <col min="28" max="28" width="18.85546875" customWidth="1"/>
    <col min="29" max="29" width="6.5703125" customWidth="1"/>
    <col min="30" max="30" width="10.140625" bestFit="1" customWidth="1"/>
    <col min="31" max="31" width="12.140625" bestFit="1" customWidth="1"/>
    <col min="34" max="34" width="15.42578125" bestFit="1" customWidth="1"/>
    <col min="35" max="35" width="7" bestFit="1" customWidth="1"/>
    <col min="36" max="36" width="11.7109375" customWidth="1"/>
  </cols>
  <sheetData>
    <row r="1" spans="1:8" ht="18.75" x14ac:dyDescent="0.25">
      <c r="A1" s="195" t="s">
        <v>109</v>
      </c>
      <c r="B1" s="196"/>
      <c r="C1" s="196"/>
      <c r="D1" s="196"/>
      <c r="E1" s="196"/>
    </row>
    <row r="2" spans="1:8" ht="18.75" x14ac:dyDescent="0.25">
      <c r="A2" s="121" t="s">
        <v>23</v>
      </c>
      <c r="B2" s="121" t="s">
        <v>24</v>
      </c>
      <c r="C2" s="121" t="s">
        <v>4</v>
      </c>
      <c r="D2" s="121" t="s">
        <v>3</v>
      </c>
      <c r="E2" s="121" t="s">
        <v>2</v>
      </c>
    </row>
    <row r="3" spans="1:8" ht="15.75" x14ac:dyDescent="0.25">
      <c r="A3" s="169" t="s">
        <v>135</v>
      </c>
      <c r="B3" s="169"/>
      <c r="C3" s="169"/>
      <c r="D3" s="169"/>
      <c r="E3" s="169"/>
    </row>
    <row r="4" spans="1:8" ht="17.25" x14ac:dyDescent="0.25">
      <c r="A4" s="122" t="s">
        <v>27</v>
      </c>
      <c r="B4" s="166" t="s">
        <v>233</v>
      </c>
      <c r="C4" s="197">
        <v>139</v>
      </c>
      <c r="D4" s="197"/>
      <c r="E4" s="197"/>
      <c r="H4" s="3"/>
    </row>
    <row r="5" spans="1:8" x14ac:dyDescent="0.25">
      <c r="A5" s="122" t="s">
        <v>28</v>
      </c>
      <c r="B5" s="123" t="s">
        <v>101</v>
      </c>
      <c r="C5" s="35">
        <v>0.5</v>
      </c>
      <c r="D5" s="35">
        <v>0.45</v>
      </c>
      <c r="E5" s="35">
        <v>0.4</v>
      </c>
    </row>
    <row r="6" spans="1:8" ht="30" x14ac:dyDescent="0.25">
      <c r="A6" s="122" t="s">
        <v>29</v>
      </c>
      <c r="B6" s="123" t="s">
        <v>105</v>
      </c>
      <c r="C6" s="36">
        <f>C4*C5</f>
        <v>69.5</v>
      </c>
      <c r="D6" s="36">
        <f>C4*D5</f>
        <v>62.550000000000004</v>
      </c>
      <c r="E6" s="36">
        <f>C4*E5</f>
        <v>55.6</v>
      </c>
    </row>
    <row r="7" spans="1:8" ht="30" x14ac:dyDescent="0.25">
      <c r="A7" s="122" t="s">
        <v>30</v>
      </c>
      <c r="B7" s="123" t="s">
        <v>106</v>
      </c>
      <c r="C7" s="36">
        <v>70</v>
      </c>
      <c r="D7" s="36">
        <v>65</v>
      </c>
      <c r="E7" s="36">
        <v>55</v>
      </c>
    </row>
    <row r="8" spans="1:8" ht="15.75" x14ac:dyDescent="0.25">
      <c r="A8" s="169" t="s">
        <v>134</v>
      </c>
      <c r="B8" s="169"/>
      <c r="C8" s="169"/>
      <c r="D8" s="169"/>
      <c r="E8" s="169"/>
    </row>
    <row r="9" spans="1:8" x14ac:dyDescent="0.25">
      <c r="A9" s="124" t="s">
        <v>31</v>
      </c>
      <c r="B9" s="125" t="s">
        <v>98</v>
      </c>
      <c r="C9" s="38">
        <v>100</v>
      </c>
      <c r="D9" s="37" t="s">
        <v>1</v>
      </c>
      <c r="E9" s="38">
        <v>100</v>
      </c>
    </row>
    <row r="10" spans="1:8" x14ac:dyDescent="0.25">
      <c r="A10" s="122" t="s">
        <v>32</v>
      </c>
      <c r="B10" s="123" t="s">
        <v>99</v>
      </c>
      <c r="C10" s="35">
        <v>0.5</v>
      </c>
      <c r="D10" s="35">
        <v>0.4</v>
      </c>
      <c r="E10" s="35">
        <v>0.3</v>
      </c>
    </row>
    <row r="11" spans="1:8" ht="30" x14ac:dyDescent="0.25">
      <c r="A11" s="122" t="s">
        <v>33</v>
      </c>
      <c r="B11" s="123" t="s">
        <v>107</v>
      </c>
      <c r="C11" s="36">
        <f>C4*C10</f>
        <v>69.5</v>
      </c>
      <c r="D11" s="36">
        <f>C4*D10</f>
        <v>55.6</v>
      </c>
      <c r="E11" s="36">
        <f>C4*E10</f>
        <v>41.699999999999996</v>
      </c>
    </row>
    <row r="12" spans="1:8" ht="32.25" x14ac:dyDescent="0.25">
      <c r="A12" s="122" t="s">
        <v>34</v>
      </c>
      <c r="B12" s="123" t="s">
        <v>103</v>
      </c>
      <c r="C12" s="36">
        <f>C11-C9</f>
        <v>-30.5</v>
      </c>
      <c r="D12" s="36">
        <f>D11-E9</f>
        <v>-44.4</v>
      </c>
      <c r="E12" s="36">
        <f>E11-E9</f>
        <v>-58.300000000000004</v>
      </c>
    </row>
    <row r="13" spans="1:8" ht="30" x14ac:dyDescent="0.25">
      <c r="A13" s="122" t="s">
        <v>35</v>
      </c>
      <c r="B13" s="123" t="s">
        <v>120</v>
      </c>
      <c r="C13" s="36">
        <f>C12*0.5</f>
        <v>-15.25</v>
      </c>
      <c r="D13" s="36">
        <f>D12*0.5</f>
        <v>-22.2</v>
      </c>
      <c r="E13" s="36">
        <f>E12*0.5</f>
        <v>-29.150000000000002</v>
      </c>
    </row>
    <row r="14" spans="1:8" ht="32.25" x14ac:dyDescent="0.25">
      <c r="A14" s="122" t="s">
        <v>36</v>
      </c>
      <c r="B14" s="123" t="s">
        <v>104</v>
      </c>
      <c r="C14" s="36">
        <f>C9+C13</f>
        <v>84.75</v>
      </c>
      <c r="D14" s="36">
        <f>E9+D13</f>
        <v>77.8</v>
      </c>
      <c r="E14" s="36">
        <f>E9+E13</f>
        <v>70.849999999999994</v>
      </c>
    </row>
    <row r="15" spans="1:8" ht="45" x14ac:dyDescent="0.25">
      <c r="A15" s="122" t="s">
        <v>37</v>
      </c>
      <c r="B15" s="123" t="s">
        <v>102</v>
      </c>
      <c r="C15" s="36">
        <v>85</v>
      </c>
      <c r="D15" s="36">
        <v>80</v>
      </c>
      <c r="E15" s="36">
        <v>70</v>
      </c>
    </row>
    <row r="16" spans="1:8" ht="15.75" x14ac:dyDescent="0.25">
      <c r="A16" s="169" t="s">
        <v>133</v>
      </c>
      <c r="B16" s="169"/>
      <c r="C16" s="169"/>
      <c r="D16" s="169"/>
      <c r="E16" s="169"/>
    </row>
    <row r="17" spans="1:5" ht="30" x14ac:dyDescent="0.25">
      <c r="A17" s="126" t="s">
        <v>38</v>
      </c>
      <c r="B17" s="127" t="s">
        <v>157</v>
      </c>
      <c r="C17" s="59">
        <f>MIN(C7,C15)</f>
        <v>70</v>
      </c>
      <c r="D17" s="59">
        <f t="shared" ref="D17:E17" si="0">MIN(D7,D15)</f>
        <v>65</v>
      </c>
      <c r="E17" s="59">
        <f t="shared" si="0"/>
        <v>55</v>
      </c>
    </row>
    <row r="18" spans="1:5" ht="48.95" customHeight="1" x14ac:dyDescent="0.25">
      <c r="A18" s="198" t="s">
        <v>258</v>
      </c>
      <c r="B18" s="198"/>
      <c r="C18" s="198"/>
      <c r="D18" s="198"/>
      <c r="E18" s="198"/>
    </row>
    <row r="19" spans="1:5" ht="19.5" customHeight="1" x14ac:dyDescent="0.25">
      <c r="A19" s="199" t="s">
        <v>207</v>
      </c>
      <c r="B19" s="199"/>
      <c r="C19" s="199"/>
      <c r="D19" s="199"/>
      <c r="E19" s="199"/>
    </row>
    <row r="20" spans="1:5" x14ac:dyDescent="0.25">
      <c r="A20" s="34"/>
      <c r="B20" s="34"/>
      <c r="C20" s="34"/>
      <c r="D20" s="34"/>
      <c r="E20" s="3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9"/>
  <sheetViews>
    <sheetView zoomScaleNormal="100" workbookViewId="0"/>
  </sheetViews>
  <sheetFormatPr defaultRowHeight="15" x14ac:dyDescent="0.25"/>
  <cols>
    <col min="1" max="1" width="17.140625" bestFit="1" customWidth="1"/>
    <col min="2" max="2" width="96" customWidth="1"/>
    <col min="3" max="3" width="14.85546875" customWidth="1"/>
    <col min="4" max="4" width="22.85546875" bestFit="1" customWidth="1"/>
    <col min="5" max="5" width="21" bestFit="1" customWidth="1"/>
    <col min="6" max="6" width="25.42578125" customWidth="1"/>
    <col min="7" max="7" width="16.28515625" customWidth="1"/>
    <col min="8" max="8" width="11.140625" customWidth="1"/>
    <col min="9" max="9" width="18.28515625" bestFit="1" customWidth="1"/>
    <col min="10" max="10" width="12.42578125" bestFit="1" customWidth="1"/>
    <col min="11" max="11" width="18.5703125" bestFit="1" customWidth="1"/>
    <col min="12" max="12" width="16.5703125" bestFit="1" customWidth="1"/>
    <col min="13" max="13" width="12.5703125" bestFit="1" customWidth="1"/>
    <col min="14" max="18" width="13.28515625" customWidth="1"/>
    <col min="19" max="19" width="19.5703125" customWidth="1"/>
    <col min="20" max="20" width="10.42578125" customWidth="1"/>
    <col min="21" max="21" width="10.140625" bestFit="1" customWidth="1"/>
    <col min="22" max="22" width="12.140625" bestFit="1" customWidth="1"/>
    <col min="23" max="23" width="15.85546875" customWidth="1"/>
    <col min="25" max="25" width="18.85546875" customWidth="1"/>
    <col min="26" max="26" width="6.5703125" customWidth="1"/>
    <col min="27" max="27" width="10.140625" bestFit="1" customWidth="1"/>
    <col min="28" max="28" width="12.140625" bestFit="1" customWidth="1"/>
    <col min="31" max="31" width="15.42578125" bestFit="1" customWidth="1"/>
    <col min="32" max="32" width="7" bestFit="1" customWidth="1"/>
    <col min="33" max="33" width="11.7109375" customWidth="1"/>
  </cols>
  <sheetData>
    <row r="1" spans="1:5" ht="18.75" x14ac:dyDescent="0.25">
      <c r="A1" s="195" t="s">
        <v>110</v>
      </c>
      <c r="B1" s="196"/>
      <c r="C1" s="196"/>
      <c r="D1" s="196"/>
      <c r="E1" s="196"/>
    </row>
    <row r="2" spans="1:5" ht="18.75" x14ac:dyDescent="0.25">
      <c r="A2" s="121" t="s">
        <v>23</v>
      </c>
      <c r="B2" s="121" t="s">
        <v>24</v>
      </c>
      <c r="C2" s="121" t="s">
        <v>4</v>
      </c>
      <c r="D2" s="121" t="s">
        <v>3</v>
      </c>
      <c r="E2" s="121" t="s">
        <v>2</v>
      </c>
    </row>
    <row r="3" spans="1:5" ht="15.75" x14ac:dyDescent="0.25">
      <c r="A3" s="170" t="s">
        <v>135</v>
      </c>
      <c r="B3" s="170"/>
      <c r="C3" s="170"/>
      <c r="D3" s="170"/>
      <c r="E3" s="170"/>
    </row>
    <row r="4" spans="1:5" ht="17.25" x14ac:dyDescent="0.25">
      <c r="A4" s="122" t="s">
        <v>27</v>
      </c>
      <c r="B4" s="166" t="s">
        <v>233</v>
      </c>
      <c r="C4" s="197">
        <v>36</v>
      </c>
      <c r="D4" s="197"/>
      <c r="E4" s="197"/>
    </row>
    <row r="5" spans="1:5" x14ac:dyDescent="0.25">
      <c r="A5" s="122" t="s">
        <v>28</v>
      </c>
      <c r="B5" s="123" t="s">
        <v>101</v>
      </c>
      <c r="C5" s="35">
        <v>0.5</v>
      </c>
      <c r="D5" s="35">
        <v>0.45</v>
      </c>
      <c r="E5" s="35">
        <v>0.4</v>
      </c>
    </row>
    <row r="6" spans="1:5" ht="30" x14ac:dyDescent="0.25">
      <c r="A6" s="122" t="s">
        <v>29</v>
      </c>
      <c r="B6" s="123" t="s">
        <v>105</v>
      </c>
      <c r="C6" s="36">
        <f>C4*C5</f>
        <v>18</v>
      </c>
      <c r="D6" s="36">
        <f>C4*D5</f>
        <v>16.2</v>
      </c>
      <c r="E6" s="36">
        <f>C4*E5</f>
        <v>14.4</v>
      </c>
    </row>
    <row r="7" spans="1:5" ht="30" x14ac:dyDescent="0.25">
      <c r="A7" s="122" t="s">
        <v>30</v>
      </c>
      <c r="B7" s="123" t="s">
        <v>106</v>
      </c>
      <c r="C7" s="36">
        <v>20</v>
      </c>
      <c r="D7" s="36">
        <v>15</v>
      </c>
      <c r="E7" s="36">
        <v>15</v>
      </c>
    </row>
    <row r="8" spans="1:5" ht="15.75" x14ac:dyDescent="0.25">
      <c r="A8" s="170" t="s">
        <v>134</v>
      </c>
      <c r="B8" s="170"/>
      <c r="C8" s="170"/>
      <c r="D8" s="170"/>
      <c r="E8" s="170"/>
    </row>
    <row r="9" spans="1:5" x14ac:dyDescent="0.25">
      <c r="A9" s="124" t="s">
        <v>31</v>
      </c>
      <c r="B9" s="125" t="s">
        <v>98</v>
      </c>
      <c r="C9" s="38">
        <v>30</v>
      </c>
      <c r="D9" s="37" t="s">
        <v>1</v>
      </c>
      <c r="E9" s="38">
        <v>30</v>
      </c>
    </row>
    <row r="10" spans="1:5" x14ac:dyDescent="0.25">
      <c r="A10" s="122" t="s">
        <v>32</v>
      </c>
      <c r="B10" s="123" t="s">
        <v>99</v>
      </c>
      <c r="C10" s="35">
        <v>0.5</v>
      </c>
      <c r="D10" s="35">
        <v>0.4</v>
      </c>
      <c r="E10" s="35">
        <v>0.3</v>
      </c>
    </row>
    <row r="11" spans="1:5" ht="30" x14ac:dyDescent="0.25">
      <c r="A11" s="122" t="s">
        <v>33</v>
      </c>
      <c r="B11" s="123" t="s">
        <v>107</v>
      </c>
      <c r="C11" s="36">
        <f>C4*C10</f>
        <v>18</v>
      </c>
      <c r="D11" s="36">
        <f>C4*D10</f>
        <v>14.4</v>
      </c>
      <c r="E11" s="36">
        <f>C4*E10</f>
        <v>10.799999999999999</v>
      </c>
    </row>
    <row r="12" spans="1:5" ht="32.25" x14ac:dyDescent="0.25">
      <c r="A12" s="122" t="s">
        <v>34</v>
      </c>
      <c r="B12" s="123" t="s">
        <v>103</v>
      </c>
      <c r="C12" s="36">
        <f>C11-C9</f>
        <v>-12</v>
      </c>
      <c r="D12" s="36">
        <f>D11-E9</f>
        <v>-15.6</v>
      </c>
      <c r="E12" s="36">
        <f>E11-E9</f>
        <v>-19.200000000000003</v>
      </c>
    </row>
    <row r="13" spans="1:5" ht="30" x14ac:dyDescent="0.25">
      <c r="A13" s="122" t="s">
        <v>35</v>
      </c>
      <c r="B13" s="123" t="s">
        <v>120</v>
      </c>
      <c r="C13" s="36">
        <f>C12*0.5</f>
        <v>-6</v>
      </c>
      <c r="D13" s="36">
        <f>D12*0.5</f>
        <v>-7.8</v>
      </c>
      <c r="E13" s="36">
        <f>E12*0.5</f>
        <v>-9.6000000000000014</v>
      </c>
    </row>
    <row r="14" spans="1:5" ht="32.25" x14ac:dyDescent="0.25">
      <c r="A14" s="122" t="s">
        <v>36</v>
      </c>
      <c r="B14" s="123" t="s">
        <v>104</v>
      </c>
      <c r="C14" s="36">
        <f>C9+C13</f>
        <v>24</v>
      </c>
      <c r="D14" s="36">
        <f>E9+D13</f>
        <v>22.2</v>
      </c>
      <c r="E14" s="36">
        <f>E9+E13</f>
        <v>20.399999999999999</v>
      </c>
    </row>
    <row r="15" spans="1:5" ht="30" x14ac:dyDescent="0.25">
      <c r="A15" s="122" t="s">
        <v>37</v>
      </c>
      <c r="B15" s="123" t="s">
        <v>102</v>
      </c>
      <c r="C15" s="36">
        <v>25</v>
      </c>
      <c r="D15" s="36">
        <v>20</v>
      </c>
      <c r="E15" s="36">
        <v>20</v>
      </c>
    </row>
    <row r="16" spans="1:5" ht="15.75" x14ac:dyDescent="0.25">
      <c r="A16" s="170" t="s">
        <v>133</v>
      </c>
      <c r="B16" s="170"/>
      <c r="C16" s="170"/>
      <c r="D16" s="170"/>
      <c r="E16" s="170"/>
    </row>
    <row r="17" spans="1:5" ht="30" x14ac:dyDescent="0.25">
      <c r="A17" s="126" t="s">
        <v>38</v>
      </c>
      <c r="B17" s="127" t="s">
        <v>157</v>
      </c>
      <c r="C17" s="59">
        <f>MIN(C7,C15)</f>
        <v>20</v>
      </c>
      <c r="D17" s="59">
        <f>MIN(D7,D15)</f>
        <v>15</v>
      </c>
      <c r="E17" s="59">
        <f>MIN(E7,E15)</f>
        <v>15</v>
      </c>
    </row>
    <row r="18" spans="1:5" ht="46.5" customHeight="1" x14ac:dyDescent="0.25">
      <c r="A18" s="198" t="s">
        <v>259</v>
      </c>
      <c r="B18" s="198"/>
      <c r="C18" s="198"/>
      <c r="D18" s="198"/>
      <c r="E18" s="198"/>
    </row>
    <row r="19" spans="1:5" ht="17.45" customHeight="1" x14ac:dyDescent="0.25">
      <c r="A19" s="199" t="s">
        <v>207</v>
      </c>
      <c r="B19" s="199"/>
      <c r="C19" s="199"/>
      <c r="D19" s="199"/>
      <c r="E19" s="199"/>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9"/>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95" t="s">
        <v>111</v>
      </c>
      <c r="B1" s="196"/>
      <c r="C1" s="196"/>
      <c r="D1" s="196"/>
      <c r="E1" s="196"/>
    </row>
    <row r="2" spans="1:5" ht="18.75" x14ac:dyDescent="0.25">
      <c r="A2" s="121" t="s">
        <v>23</v>
      </c>
      <c r="B2" s="121" t="s">
        <v>24</v>
      </c>
      <c r="C2" s="121" t="s">
        <v>4</v>
      </c>
      <c r="D2" s="121" t="s">
        <v>3</v>
      </c>
      <c r="E2" s="121" t="s">
        <v>2</v>
      </c>
    </row>
    <row r="3" spans="1:5" ht="15.75" x14ac:dyDescent="0.25">
      <c r="A3" s="170" t="s">
        <v>135</v>
      </c>
      <c r="B3" s="170"/>
      <c r="C3" s="170"/>
      <c r="D3" s="170"/>
      <c r="E3" s="170"/>
    </row>
    <row r="4" spans="1:5" ht="17.25" x14ac:dyDescent="0.25">
      <c r="A4" s="122" t="s">
        <v>27</v>
      </c>
      <c r="B4" s="130" t="s">
        <v>234</v>
      </c>
      <c r="C4" s="197">
        <v>60</v>
      </c>
      <c r="D4" s="197"/>
      <c r="E4" s="197"/>
    </row>
    <row r="5" spans="1:5" x14ac:dyDescent="0.25">
      <c r="A5" s="122" t="s">
        <v>28</v>
      </c>
      <c r="B5" s="123" t="s">
        <v>101</v>
      </c>
      <c r="C5" s="35">
        <v>0.5</v>
      </c>
      <c r="D5" s="35">
        <v>0.45</v>
      </c>
      <c r="E5" s="35">
        <v>0.4</v>
      </c>
    </row>
    <row r="6" spans="1:5" ht="30" x14ac:dyDescent="0.25">
      <c r="A6" s="122" t="s">
        <v>29</v>
      </c>
      <c r="B6" s="123" t="s">
        <v>105</v>
      </c>
      <c r="C6" s="36">
        <f>C4*C5</f>
        <v>30</v>
      </c>
      <c r="D6" s="36">
        <f>C4*D5</f>
        <v>27</v>
      </c>
      <c r="E6" s="36">
        <f>C4*E5</f>
        <v>24</v>
      </c>
    </row>
    <row r="7" spans="1:5" ht="30" x14ac:dyDescent="0.25">
      <c r="A7" s="122" t="s">
        <v>30</v>
      </c>
      <c r="B7" s="123" t="s">
        <v>106</v>
      </c>
      <c r="C7" s="36">
        <v>30</v>
      </c>
      <c r="D7" s="36">
        <v>25</v>
      </c>
      <c r="E7" s="36">
        <v>25</v>
      </c>
    </row>
    <row r="8" spans="1:5" ht="15.75" x14ac:dyDescent="0.25">
      <c r="A8" s="170" t="s">
        <v>134</v>
      </c>
      <c r="B8" s="170"/>
      <c r="C8" s="170"/>
      <c r="D8" s="170"/>
      <c r="E8" s="170"/>
    </row>
    <row r="9" spans="1:5" x14ac:dyDescent="0.25">
      <c r="A9" s="124" t="s">
        <v>31</v>
      </c>
      <c r="B9" s="125" t="s">
        <v>98</v>
      </c>
      <c r="C9" s="38">
        <v>30</v>
      </c>
      <c r="D9" s="37" t="s">
        <v>1</v>
      </c>
      <c r="E9" s="38">
        <v>30</v>
      </c>
    </row>
    <row r="10" spans="1:5" x14ac:dyDescent="0.25">
      <c r="A10" s="122" t="s">
        <v>32</v>
      </c>
      <c r="B10" s="123" t="s">
        <v>99</v>
      </c>
      <c r="C10" s="35">
        <v>0.5</v>
      </c>
      <c r="D10" s="35">
        <v>0.4</v>
      </c>
      <c r="E10" s="35">
        <v>0.3</v>
      </c>
    </row>
    <row r="11" spans="1:5" ht="30" x14ac:dyDescent="0.25">
      <c r="A11" s="122" t="s">
        <v>33</v>
      </c>
      <c r="B11" s="123" t="s">
        <v>107</v>
      </c>
      <c r="C11" s="36">
        <f>C4*C10</f>
        <v>30</v>
      </c>
      <c r="D11" s="36">
        <f>C4*D10</f>
        <v>24</v>
      </c>
      <c r="E11" s="36">
        <f>C4*E10</f>
        <v>18</v>
      </c>
    </row>
    <row r="12" spans="1:5" ht="32.25" x14ac:dyDescent="0.25">
      <c r="A12" s="122" t="s">
        <v>34</v>
      </c>
      <c r="B12" s="123" t="s">
        <v>103</v>
      </c>
      <c r="C12" s="36">
        <f>C11-C9</f>
        <v>0</v>
      </c>
      <c r="D12" s="36">
        <f>D11-E9</f>
        <v>-6</v>
      </c>
      <c r="E12" s="36">
        <f>E11-E9</f>
        <v>-12</v>
      </c>
    </row>
    <row r="13" spans="1:5" ht="30" x14ac:dyDescent="0.25">
      <c r="A13" s="122" t="s">
        <v>35</v>
      </c>
      <c r="B13" s="123" t="s">
        <v>120</v>
      </c>
      <c r="C13" s="36">
        <f>C12*0.5</f>
        <v>0</v>
      </c>
      <c r="D13" s="36">
        <f>D12*0.5</f>
        <v>-3</v>
      </c>
      <c r="E13" s="36">
        <f>E12*0.5</f>
        <v>-6</v>
      </c>
    </row>
    <row r="14" spans="1:5" ht="47.25" x14ac:dyDescent="0.25">
      <c r="A14" s="122" t="s">
        <v>36</v>
      </c>
      <c r="B14" s="123" t="s">
        <v>104</v>
      </c>
      <c r="C14" s="36">
        <f>C9+C13</f>
        <v>30</v>
      </c>
      <c r="D14" s="36">
        <f>E9+D13</f>
        <v>27</v>
      </c>
      <c r="E14" s="36">
        <f>E9+E13</f>
        <v>24</v>
      </c>
    </row>
    <row r="15" spans="1:5" ht="45" x14ac:dyDescent="0.25">
      <c r="A15" s="122" t="s">
        <v>37</v>
      </c>
      <c r="B15" s="123" t="s">
        <v>102</v>
      </c>
      <c r="C15" s="36">
        <v>30</v>
      </c>
      <c r="D15" s="36">
        <v>25</v>
      </c>
      <c r="E15" s="36">
        <v>25</v>
      </c>
    </row>
    <row r="16" spans="1:5" ht="15.75" x14ac:dyDescent="0.25">
      <c r="A16" s="170" t="s">
        <v>133</v>
      </c>
      <c r="B16" s="170"/>
      <c r="C16" s="170"/>
      <c r="D16" s="170"/>
      <c r="E16" s="170"/>
    </row>
    <row r="17" spans="1:5" ht="30" x14ac:dyDescent="0.25">
      <c r="A17" s="126" t="s">
        <v>38</v>
      </c>
      <c r="B17" s="127" t="s">
        <v>157</v>
      </c>
      <c r="C17" s="59">
        <f>MIN(C7,C15)</f>
        <v>30</v>
      </c>
      <c r="D17" s="59">
        <f t="shared" ref="D17:E17" si="0">MIN(D7,D15)</f>
        <v>25</v>
      </c>
      <c r="E17" s="59">
        <f t="shared" si="0"/>
        <v>25</v>
      </c>
    </row>
    <row r="18" spans="1:5" ht="45" customHeight="1" x14ac:dyDescent="0.25">
      <c r="A18" s="189" t="s">
        <v>263</v>
      </c>
      <c r="B18" s="189"/>
      <c r="C18" s="189"/>
      <c r="D18" s="189"/>
      <c r="E18" s="189"/>
    </row>
    <row r="19" spans="1:5" ht="18.600000000000001" customHeight="1" x14ac:dyDescent="0.25">
      <c r="A19" s="199" t="s">
        <v>207</v>
      </c>
      <c r="B19" s="199"/>
      <c r="C19" s="199"/>
      <c r="D19" s="199"/>
      <c r="E19" s="199"/>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
  <dimension ref="A1:F23"/>
  <sheetViews>
    <sheetView zoomScaleNormal="100" workbookViewId="0"/>
  </sheetViews>
  <sheetFormatPr defaultRowHeight="15" x14ac:dyDescent="0.25"/>
  <cols>
    <col min="1" max="1" width="52" customWidth="1"/>
    <col min="2"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4" ht="18" customHeight="1" x14ac:dyDescent="0.25">
      <c r="A1" s="202" t="s">
        <v>136</v>
      </c>
      <c r="B1" s="203"/>
      <c r="C1" s="203"/>
      <c r="D1" s="201"/>
    </row>
    <row r="2" spans="1:4" x14ac:dyDescent="0.25">
      <c r="A2" s="14" t="s">
        <v>24</v>
      </c>
      <c r="B2" s="14" t="s">
        <v>4</v>
      </c>
      <c r="C2" s="14" t="s">
        <v>3</v>
      </c>
      <c r="D2" s="14" t="s">
        <v>2</v>
      </c>
    </row>
    <row r="3" spans="1:4" ht="30" x14ac:dyDescent="0.25">
      <c r="A3" s="15" t="s">
        <v>206</v>
      </c>
      <c r="B3" s="87">
        <v>135</v>
      </c>
      <c r="C3" s="87">
        <v>120</v>
      </c>
      <c r="D3" s="87">
        <v>100</v>
      </c>
    </row>
    <row r="23" spans="6:6" x14ac:dyDescent="0.25">
      <c r="F23" t="s">
        <v>0</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8BE8DCEAD381A4BB9937E948272ADE6" ma:contentTypeVersion="10" ma:contentTypeDescription="Create a new document." ma:contentTypeScope="" ma:versionID="3b11f48ea474db972e8950d7aa645200">
  <xsd:schema xmlns:xsd="http://www.w3.org/2001/XMLSchema" xmlns:xs="http://www.w3.org/2001/XMLSchema" xmlns:p="http://schemas.microsoft.com/office/2006/metadata/properties" xmlns:ns2="a2c7f3f1-d9c3-4638-b6bb-e7c7bf0c6f87" targetNamespace="http://schemas.microsoft.com/office/2006/metadata/properties" ma:root="true" ma:fieldsID="744a3cb493c3c90b45e7cc963ffe26f5" ns2:_="">
    <xsd:import namespace="a2c7f3f1-d9c3-4638-b6bb-e7c7bf0c6f8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c7f3f1-d9c3-4638-b6bb-e7c7bf0c6f8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BE573A65-3CA0-47B1-8D07-0FEEF91367B5}">
  <ds:schemaRefs>
    <ds:schemaRef ds:uri="http://schemas.microsoft.com/sharepoint/v3/contenttype/forms"/>
  </ds:schemaRefs>
</ds:datastoreItem>
</file>

<file path=customXml/itemProps2.xml><?xml version="1.0" encoding="utf-8"?>
<ds:datastoreItem xmlns:ds="http://schemas.openxmlformats.org/officeDocument/2006/customXml" ds:itemID="{E17BE2F9-9EFB-42A0-932B-F792771C68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c7f3f1-d9c3-4638-b6bb-e7c7bf0c6f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32D09F-0D85-43BF-B412-BF9C0005CD97}">
  <ds:schemaRefs>
    <ds:schemaRef ds:uri="a2c7f3f1-d9c3-4638-b6bb-e7c7bf0c6f8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4F3AF907-9582-4F95-BE86-52F3F80D08D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MOOP Limits</vt:lpstr>
      <vt:lpstr>Inpatient Hospital Acute</vt:lpstr>
      <vt:lpstr>Inpatient Hospital Psychiatric</vt:lpstr>
      <vt:lpstr>Skilled Nursing Facility</vt:lpstr>
      <vt:lpstr>Cardiac Rehabilitation Services</vt:lpstr>
      <vt:lpstr>Intensive Cardiac Rehabilitatio</vt:lpstr>
      <vt:lpstr>Pulmonary Rehabilitation Servic</vt:lpstr>
      <vt:lpstr>SET for PAD</vt:lpstr>
      <vt:lpstr>Emergency Services</vt:lpstr>
      <vt:lpstr>Urgently Needed Services</vt:lpstr>
      <vt:lpstr>Partial Hospitalization</vt:lpstr>
      <vt:lpstr>Home Health</vt:lpstr>
      <vt:lpstr>Primary Care Physician</vt:lpstr>
      <vt:lpstr>Chiropractic Care</vt:lpstr>
      <vt:lpstr>Occupational Therapy</vt:lpstr>
      <vt:lpstr>Physician Specialist</vt:lpstr>
      <vt:lpstr>Mental Health Specialty Service</vt:lpstr>
      <vt:lpstr>Psychiatric Services</vt:lpstr>
      <vt:lpstr>PT &amp; Speech-language Pathology</vt:lpstr>
      <vt:lpstr>Therapeutic Radiological Serv</vt:lpstr>
      <vt:lpstr>DME Diabetic Shoes or Inserts</vt:lpstr>
      <vt:lpstr>Dialysis Services</vt:lpstr>
      <vt:lpstr>Part B Drugs-Insulin</vt:lpstr>
      <vt:lpstr>Part B-Chemo Radiation Drugs</vt:lpstr>
      <vt:lpstr>Part B Drugs-Other</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CY 2024 MOOP AND COST SHARING CALCULATIONS</dc:title>
  <dc:subject/>
  <dc:creator>HHS / CMS</dc:creator>
  <cp:keywords/>
  <dc:description/>
  <cp:lastModifiedBy>Robert Dean</cp:lastModifiedBy>
  <cp:revision/>
  <dcterms:created xsi:type="dcterms:W3CDTF">2019-05-15T12:59:00Z</dcterms:created>
  <dcterms:modified xsi:type="dcterms:W3CDTF">2023-02-13T12:48:20Z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0x010100C8BE8DCEAD381A4BB9937E948272ADE6</vt:lpwstr>
  </property>
</Properties>
</file>